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6060" windowHeight="213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<sst xmlns="http://schemas.openxmlformats.org/spreadsheetml/2006/main" count="272" uniqueCount="150">
  <si>
    <t>NUME</t>
  </si>
  <si>
    <t>PRENUME</t>
  </si>
  <si>
    <t>COEFICIENT</t>
  </si>
  <si>
    <t>SALARIU GRADAȚIA VECHIME 1</t>
  </si>
  <si>
    <t>SALARIU GRADAȚIA VECHIME 2</t>
  </si>
  <si>
    <t>SALARIU GRADAȚIA VECHIME 3</t>
  </si>
  <si>
    <t>SALARIU GRADAȚIA VECHIME 4</t>
  </si>
  <si>
    <t>SALARIU GRADAȚIA VECHIME 5</t>
  </si>
  <si>
    <t>ȘTEFAN</t>
  </si>
  <si>
    <t>LUCIAN</t>
  </si>
  <si>
    <t>SECRETAR UAT</t>
  </si>
  <si>
    <t>LUNGU</t>
  </si>
  <si>
    <t>VLĂSCEANU</t>
  </si>
  <si>
    <t>SILVIA MIHAELA</t>
  </si>
  <si>
    <t xml:space="preserve">STOICESCU </t>
  </si>
  <si>
    <t>ELISABETA</t>
  </si>
  <si>
    <t>ANGELESCU</t>
  </si>
  <si>
    <t>ELENA</t>
  </si>
  <si>
    <t>NEMEȘ</t>
  </si>
  <si>
    <t xml:space="preserve">ELENA DANIELA </t>
  </si>
  <si>
    <t>SAMOILĂ</t>
  </si>
  <si>
    <t>AURELIANA</t>
  </si>
  <si>
    <t xml:space="preserve">DUMITRESCU </t>
  </si>
  <si>
    <t>IONEL</t>
  </si>
  <si>
    <t>MOLEA</t>
  </si>
  <si>
    <t>CRISTINA GEORGETA</t>
  </si>
  <si>
    <t>BARBU</t>
  </si>
  <si>
    <t>FELICIA</t>
  </si>
  <si>
    <t>GRADAȚIE VECHIME SALARIAT</t>
  </si>
  <si>
    <t>INSPECTOR SUPERIOR 1 CONTABILITATE</t>
  </si>
  <si>
    <t>INSPECTOR SUPERIOR 2 URBANISM</t>
  </si>
  <si>
    <t>INSPECTOR SUPERIOR 2 STARE CIVILĂ</t>
  </si>
  <si>
    <t>INSPECTOR SUPERIOR 3 AGRICOL</t>
  </si>
  <si>
    <t>INSPECTOR SUPERIOR 3 CASIERIE</t>
  </si>
  <si>
    <t>INSPECTOR SUPERIOR 3 PERSONAL</t>
  </si>
  <si>
    <t>SIMONA ELENA</t>
  </si>
  <si>
    <t>STOICA</t>
  </si>
  <si>
    <t xml:space="preserve"> ION</t>
  </si>
  <si>
    <t xml:space="preserve">PAZNIC </t>
  </si>
  <si>
    <t xml:space="preserve">DOSARU </t>
  </si>
  <si>
    <t>ION</t>
  </si>
  <si>
    <t>MUSCALU</t>
  </si>
  <si>
    <t>FLORIN</t>
  </si>
  <si>
    <t>VASILE</t>
  </si>
  <si>
    <t>POLIȚIST LOCAL</t>
  </si>
  <si>
    <t>NICOLAE</t>
  </si>
  <si>
    <t>GRIGORESCU</t>
  </si>
  <si>
    <t>PAUNESCU</t>
  </si>
  <si>
    <t>MIHAI</t>
  </si>
  <si>
    <t>NR.</t>
  </si>
  <si>
    <t>ROMÂNIA</t>
  </si>
  <si>
    <t>JUDEȚUL PRAHOVA</t>
  </si>
  <si>
    <t>CONSILIUL LOCAL GORNET</t>
  </si>
  <si>
    <t>VASILE DRAGOȘ</t>
  </si>
  <si>
    <t>TOTAL POLIȚIE LOCALĂ</t>
  </si>
  <si>
    <t xml:space="preserve">TOTAL </t>
  </si>
  <si>
    <t>TOTAL INT.</t>
  </si>
  <si>
    <t>SALARIU CONFORMF L 153/2017 GRADAȚIA 0</t>
  </si>
  <si>
    <t>FUNCȚIA PUBLICĂ</t>
  </si>
  <si>
    <t>FUNCȚIA CONTRACTUA-LĂ</t>
  </si>
  <si>
    <t>DUMITRESCU</t>
  </si>
  <si>
    <t>BIBLIOTECAR</t>
  </si>
  <si>
    <t xml:space="preserve">                                                                                                                      SALARIU IANUARIE 2018 INDEXAT CU 25%</t>
  </si>
  <si>
    <t>diferenta 2022 - 2018</t>
  </si>
  <si>
    <t>ASISTENT PERSONAL</t>
  </si>
  <si>
    <t xml:space="preserve">FUNCȚIA </t>
  </si>
  <si>
    <t>salariu ap</t>
  </si>
  <si>
    <t>TUDORAN</t>
  </si>
  <si>
    <t>CARMEN</t>
  </si>
  <si>
    <t>ZAMFIR</t>
  </si>
  <si>
    <t>IONIȚĂ</t>
  </si>
  <si>
    <t>VASILICA RAMONA</t>
  </si>
  <si>
    <t>SIMION</t>
  </si>
  <si>
    <t>CORINA</t>
  </si>
  <si>
    <t>IORDACHE</t>
  </si>
  <si>
    <t>CONSTANȚA CATELUȚA</t>
  </si>
  <si>
    <t>ANGHEL</t>
  </si>
  <si>
    <t>MARIAN</t>
  </si>
  <si>
    <t>LUPU</t>
  </si>
  <si>
    <t>LUISIANA FLORENTINA</t>
  </si>
  <si>
    <t>DIMA</t>
  </si>
  <si>
    <t>MARIA</t>
  </si>
  <si>
    <t>CHICIOREANU</t>
  </si>
  <si>
    <t>GEORGIANA</t>
  </si>
  <si>
    <t>GHEORGHE</t>
  </si>
  <si>
    <t>NEGOIȚESCU</t>
  </si>
  <si>
    <t>SALARIU BAZĂ NOU 2019 GR. 0</t>
  </si>
  <si>
    <t>procent acordat pentru 2019    1/4</t>
  </si>
  <si>
    <t xml:space="preserve">          salariu brut decembrie 2018</t>
  </si>
  <si>
    <t>DIFERENTA 2018 -2022</t>
  </si>
  <si>
    <t>INDEXARE ANUALA</t>
  </si>
  <si>
    <t>buldo</t>
  </si>
  <si>
    <t xml:space="preserve">         </t>
  </si>
  <si>
    <t xml:space="preserve">             </t>
  </si>
  <si>
    <t>ALBU</t>
  </si>
  <si>
    <t>CONSTANTIN</t>
  </si>
  <si>
    <t>BULDOEXCAVATORIST</t>
  </si>
  <si>
    <t>5</t>
  </si>
  <si>
    <t xml:space="preserve"> </t>
  </si>
  <si>
    <t>INSPECTOR SUPERIOR 3 CONTABILITATE</t>
  </si>
  <si>
    <t>INSPECTOR PRINCIPAL 2</t>
  </si>
  <si>
    <t>SPOR NOAPTE SI HRANA</t>
  </si>
  <si>
    <t>SPOR NOAPTE SI HRANA 400</t>
  </si>
  <si>
    <t>SI INDEMNIZATIE HRANA</t>
  </si>
  <si>
    <t>PĂUNESCU</t>
  </si>
  <si>
    <t>DANIEL</t>
  </si>
  <si>
    <t>PRIMAR</t>
  </si>
  <si>
    <t>VICEPRIMAR</t>
  </si>
  <si>
    <t>TOTAL DEMNITARI</t>
  </si>
  <si>
    <t xml:space="preserve">                                  TOTAL asistenți personali</t>
  </si>
  <si>
    <t>TOTAL</t>
  </si>
  <si>
    <t>TOTAL GENERAL PRIMARIE</t>
  </si>
  <si>
    <t>CONSILIERI LOCALI</t>
  </si>
  <si>
    <t xml:space="preserve">                  831/3 SEDINTE</t>
  </si>
  <si>
    <t>PANĂ</t>
  </si>
  <si>
    <t>CÎRSTEA</t>
  </si>
  <si>
    <t>STANCIU</t>
  </si>
  <si>
    <t>DANIELA</t>
  </si>
  <si>
    <t>ONUȚU POPA</t>
  </si>
  <si>
    <t>SALARIU MINIM BRUT PE TARA 2020</t>
  </si>
  <si>
    <t>SALARIU BAZĂ NOU 2020</t>
  </si>
  <si>
    <t>INSPECTOR SUPERIOR 3 IMPOZITE ȘI TAXE</t>
  </si>
  <si>
    <t>RALUCA-MARIANA</t>
  </si>
  <si>
    <t>GEORGIAN BOGDAN</t>
  </si>
  <si>
    <t>MIOARA</t>
  </si>
  <si>
    <t>STAN</t>
  </si>
  <si>
    <t>IONELA-GEORGIANA</t>
  </si>
  <si>
    <t xml:space="preserve">                     HOTĂRÂRII  GUVERNULUI NR. 4/2021  și D.P.C.G. NR. 3/2021</t>
  </si>
  <si>
    <t>TOMA</t>
  </si>
  <si>
    <t>EUGENIA</t>
  </si>
  <si>
    <t>DANIELA cms</t>
  </si>
  <si>
    <t>IONUȚ CIPRIAN</t>
  </si>
  <si>
    <t>NEAGU</t>
  </si>
  <si>
    <t xml:space="preserve">                 ȘI A  HOTĂRÂRII  GUVERNULUI NR. 1071/2021</t>
  </si>
  <si>
    <t>STAT SALARII PRIMARIE VALABIL DE LA 01.01.2022 CONFORM Legii nr. 153/2017 ȘI A</t>
  </si>
  <si>
    <r>
      <t>STAT SALARII PRIMARIE</t>
    </r>
    <r>
      <rPr>
        <b/>
        <u val="single"/>
        <sz val="12"/>
        <color indexed="8"/>
        <rFont val="Calibri"/>
        <family val="2"/>
      </rPr>
      <t xml:space="preserve"> POLIȚIE LOCALĂ</t>
    </r>
    <r>
      <rPr>
        <b/>
        <sz val="12"/>
        <color indexed="8"/>
        <rFont val="Calibri"/>
        <family val="2"/>
      </rPr>
      <t xml:space="preserve"> VALABIL DE LA 01.01.2022 CONFORM Legii nr. 153/2017 ȘI   a</t>
    </r>
  </si>
  <si>
    <t xml:space="preserve">                    HOTĂRÂRII  GUVERNULUI NR. 1071/2021  </t>
  </si>
  <si>
    <t xml:space="preserve">                      HOTĂRÂRII  GUVERNULUI NR. 1071/2021</t>
  </si>
  <si>
    <t xml:space="preserve">                                                                  STAT SALARII DEMNITARI VALABIL DE LA 01.01.2022 CONFORM Legii nr. 153/2017 și a</t>
  </si>
  <si>
    <t xml:space="preserve">                                                                                                      HOTĂRÂRII  GUVERNULUI NR. 1071/2021</t>
  </si>
  <si>
    <t xml:space="preserve">DINU </t>
  </si>
  <si>
    <t>SALARIU BAZĂ NOU 2022</t>
  </si>
  <si>
    <t>PETRE</t>
  </si>
  <si>
    <t>STAT SALARII PRIMARIE VALABIL DE LA 01.07.2022 CONFORM Legii nr. 153/2017</t>
  </si>
  <si>
    <t>STAT SALARII BIBLIOTECA VALABIL DE LA 01.08.2022 CONFORM Legii nr. 153/2017 și a</t>
  </si>
  <si>
    <t>DOVÂNCĂ</t>
  </si>
  <si>
    <t>RODICA</t>
  </si>
  <si>
    <t xml:space="preserve">                     A  HOTĂRÂRII  GUVERNULUI NR. 1071/2021  SI DPCG NR. 116/2022</t>
  </si>
  <si>
    <t>si hrana 347 LEI</t>
  </si>
  <si>
    <t xml:space="preserve">STAT SALARII ASISTENȚI PERSONALI VALABIL DE LA 30.09.2022 CONFORM Legii nr. 153/2017 ȘI 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</si>
</sst>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0.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B2mmm/yy"/>
  </numFmts>
  <fonts count="7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Arial Black"/>
      <family val="2"/>
    </font>
    <font>
      <b/>
      <sz val="10"/>
      <color indexed="8"/>
      <name val="Times New Roman"/>
      <family val="1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Arial Black"/>
      <family val="2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60"/>
      <name val="Calibri"/>
      <family val="2"/>
    </font>
    <font>
      <b/>
      <sz val="11"/>
      <color indexed="60"/>
      <name val="Times New Roman"/>
      <family val="1"/>
    </font>
    <font>
      <b/>
      <sz val="8"/>
      <color indexed="60"/>
      <name val="Times New Roman"/>
      <family val="1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b/>
      <sz val="8"/>
      <color indexed="12"/>
      <name val="Times New Roman"/>
      <family val="1"/>
    </font>
    <font>
      <b/>
      <sz val="11"/>
      <color indexed="12"/>
      <name val="Calibri"/>
      <family val="2"/>
    </font>
    <font>
      <b/>
      <sz val="11"/>
      <color indexed="10"/>
      <name val="Times New Roman"/>
      <family val="1"/>
    </font>
    <font>
      <b/>
      <sz val="11"/>
      <name val="Calibri"/>
      <family val="2"/>
    </font>
    <font>
      <b/>
      <sz val="10"/>
      <color indexed="10"/>
      <name val="Calibri"/>
      <family val="2"/>
    </font>
    <font>
      <b/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7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Calibri"/>
      <family val="2"/>
    </font>
    <font>
      <b/>
      <i/>
      <sz val="11"/>
      <color indexed="10"/>
      <name val="Calibri"/>
      <family val="2"/>
    </font>
    <font>
      <b/>
      <sz val="10"/>
      <color indexed="8"/>
      <name val="Arial Black"/>
      <family val="2"/>
    </font>
    <font>
      <b/>
      <sz val="10"/>
      <color indexed="12"/>
      <name val="Times New Roman"/>
      <family val="1"/>
    </font>
    <font>
      <b/>
      <sz val="10"/>
      <color indexed="60"/>
      <name val="Calibri"/>
      <family val="2"/>
    </font>
    <font>
      <b/>
      <sz val="7"/>
      <color indexed="8"/>
      <name val="Calibri"/>
      <family val="2"/>
    </font>
    <font>
      <b/>
      <sz val="7"/>
      <color indexed="10"/>
      <name val="Times New Roman"/>
      <family val="1"/>
    </font>
    <font>
      <b/>
      <sz val="7"/>
      <color indexed="12"/>
      <name val="Times New Roman"/>
      <family val="1"/>
    </font>
    <font>
      <sz val="7"/>
      <color indexed="8"/>
      <name val="Calibri"/>
      <family val="2"/>
    </font>
    <font>
      <b/>
      <sz val="7"/>
      <color indexed="60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Times New Roman"/>
      <family val="1"/>
    </font>
    <font>
      <b/>
      <sz val="9"/>
      <color indexed="12"/>
      <name val="Times New Roman"/>
      <family val="1"/>
    </font>
    <font>
      <sz val="9"/>
      <color indexed="8"/>
      <name val="Calibri"/>
      <family val="2"/>
    </font>
    <font>
      <b/>
      <sz val="11"/>
      <color indexed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6"/>
      <color indexed="8"/>
      <name val="Calibri"/>
      <family val="2"/>
    </font>
    <font>
      <b/>
      <sz val="6"/>
      <color indexed="8"/>
      <name val="Times New Roman"/>
      <family val="1"/>
    </font>
    <font>
      <b/>
      <sz val="6"/>
      <color indexed="8"/>
      <name val="Arial Black"/>
      <family val="2"/>
    </font>
    <font>
      <b/>
      <sz val="8"/>
      <name val="Times New Roman"/>
      <family val="1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56" fillId="4" borderId="0" applyNumberFormat="0" applyBorder="0" applyAlignment="0" applyProtection="0"/>
    <xf numFmtId="0" fontId="57" fillId="20" borderId="1" applyNumberFormat="0" applyAlignment="0" applyProtection="0"/>
    <xf numFmtId="0" fontId="58" fillId="0" borderId="2" applyNumberFormat="0" applyFill="0" applyAlignment="0" applyProtection="0"/>
    <xf numFmtId="0" fontId="59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0" fillId="20" borderId="3" applyNumberFormat="0" applyAlignment="0" applyProtection="0"/>
    <xf numFmtId="0" fontId="61" fillId="7" borderId="1" applyNumberFormat="0" applyAlignment="0" applyProtection="0"/>
    <xf numFmtId="0" fontId="6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69" fillId="23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5" fillId="0" borderId="0" xfId="0" applyFont="1" applyBorder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24" borderId="16" xfId="0" applyFont="1" applyFill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9" fillId="0" borderId="19" xfId="0" applyFont="1" applyBorder="1" applyAlignment="1">
      <alignment/>
    </xf>
    <xf numFmtId="0" fontId="11" fillId="21" borderId="10" xfId="0" applyFont="1" applyFill="1" applyBorder="1" applyAlignment="1">
      <alignment horizontal="center" vertical="center"/>
    </xf>
    <xf numFmtId="0" fontId="11" fillId="21" borderId="11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horizontal="center" vertical="center"/>
    </xf>
    <xf numFmtId="0" fontId="20" fillId="24" borderId="23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0" fillId="0" borderId="27" xfId="0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1" fillId="21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24" borderId="28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1" fillId="21" borderId="28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23" fillId="0" borderId="20" xfId="0" applyFont="1" applyBorder="1" applyAlignment="1">
      <alignment horizontal="center" wrapText="1"/>
    </xf>
    <xf numFmtId="0" fontId="1" fillId="0" borderId="29" xfId="0" applyFont="1" applyBorder="1" applyAlignment="1">
      <alignment vertical="center"/>
    </xf>
    <xf numFmtId="0" fontId="10" fillId="0" borderId="28" xfId="0" applyFont="1" applyBorder="1" applyAlignment="1">
      <alignment horizontal="left" vertical="center"/>
    </xf>
    <xf numFmtId="49" fontId="10" fillId="0" borderId="28" xfId="0" applyNumberFormat="1" applyFont="1" applyBorder="1" applyAlignment="1">
      <alignment horizontal="center" vertical="center"/>
    </xf>
    <xf numFmtId="0" fontId="20" fillId="24" borderId="30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10" fillId="0" borderId="1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2" fontId="17" fillId="0" borderId="12" xfId="0" applyNumberFormat="1" applyFont="1" applyFill="1" applyBorder="1" applyAlignment="1">
      <alignment horizontal="center" vertical="center"/>
    </xf>
    <xf numFmtId="0" fontId="10" fillId="0" borderId="31" xfId="0" applyFont="1" applyBorder="1" applyAlignment="1">
      <alignment horizontal="left" vertical="center"/>
    </xf>
    <xf numFmtId="0" fontId="0" fillId="0" borderId="32" xfId="0" applyBorder="1" applyAlignment="1">
      <alignment/>
    </xf>
    <xf numFmtId="0" fontId="22" fillId="24" borderId="13" xfId="0" applyFont="1" applyFill="1" applyBorder="1" applyAlignment="1">
      <alignment horizontal="center" vertical="center"/>
    </xf>
    <xf numFmtId="0" fontId="15" fillId="24" borderId="33" xfId="0" applyFont="1" applyFill="1" applyBorder="1" applyAlignment="1">
      <alignment horizontal="center"/>
    </xf>
    <xf numFmtId="0" fontId="5" fillId="8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21" borderId="11" xfId="0" applyFont="1" applyFill="1" applyBorder="1" applyAlignment="1">
      <alignment/>
    </xf>
    <xf numFmtId="0" fontId="1" fillId="21" borderId="11" xfId="0" applyFont="1" applyFill="1" applyBorder="1" applyAlignment="1">
      <alignment/>
    </xf>
    <xf numFmtId="0" fontId="24" fillId="21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8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5" fillId="21" borderId="11" xfId="0" applyFont="1" applyFill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1" fillId="21" borderId="10" xfId="0" applyFont="1" applyFill="1" applyBorder="1" applyAlignment="1">
      <alignment/>
    </xf>
    <xf numFmtId="0" fontId="24" fillId="21" borderId="10" xfId="0" applyFont="1" applyFill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7" fillId="3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37" xfId="0" applyFont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25" fillId="24" borderId="28" xfId="0" applyFont="1" applyFill="1" applyBorder="1" applyAlignment="1">
      <alignment horizontal="center" vertical="center"/>
    </xf>
    <xf numFmtId="0" fontId="27" fillId="3" borderId="12" xfId="0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" fillId="8" borderId="11" xfId="0" applyFont="1" applyFill="1" applyBorder="1" applyAlignment="1">
      <alignment/>
    </xf>
    <xf numFmtId="0" fontId="1" fillId="8" borderId="10" xfId="0" applyFont="1" applyFill="1" applyBorder="1" applyAlignment="1">
      <alignment/>
    </xf>
    <xf numFmtId="0" fontId="1" fillId="8" borderId="19" xfId="0" applyFont="1" applyFill="1" applyBorder="1" applyAlignment="1">
      <alignment/>
    </xf>
    <xf numFmtId="0" fontId="5" fillId="8" borderId="38" xfId="0" applyFont="1" applyFill="1" applyBorder="1" applyAlignment="1">
      <alignment/>
    </xf>
    <xf numFmtId="0" fontId="2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0" fontId="30" fillId="24" borderId="19" xfId="0" applyFont="1" applyFill="1" applyBorder="1" applyAlignment="1">
      <alignment/>
    </xf>
    <xf numFmtId="0" fontId="30" fillId="24" borderId="18" xfId="0" applyFont="1" applyFill="1" applyBorder="1" applyAlignment="1">
      <alignment/>
    </xf>
    <xf numFmtId="0" fontId="30" fillId="24" borderId="33" xfId="0" applyFont="1" applyFill="1" applyBorder="1" applyAlignment="1">
      <alignment/>
    </xf>
    <xf numFmtId="0" fontId="30" fillId="24" borderId="38" xfId="0" applyFont="1" applyFill="1" applyBorder="1" applyAlignment="1">
      <alignment/>
    </xf>
    <xf numFmtId="1" fontId="30" fillId="24" borderId="33" xfId="0" applyNumberFormat="1" applyFont="1" applyFill="1" applyBorder="1" applyAlignment="1">
      <alignment/>
    </xf>
    <xf numFmtId="1" fontId="5" fillId="8" borderId="10" xfId="0" applyNumberFormat="1" applyFont="1" applyFill="1" applyBorder="1" applyAlignment="1">
      <alignment/>
    </xf>
    <xf numFmtId="1" fontId="5" fillId="8" borderId="11" xfId="0" applyNumberFormat="1" applyFont="1" applyFill="1" applyBorder="1" applyAlignment="1">
      <alignment/>
    </xf>
    <xf numFmtId="1" fontId="31" fillId="8" borderId="11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20" fillId="24" borderId="39" xfId="0" applyFont="1" applyFill="1" applyBorder="1" applyAlignment="1">
      <alignment horizontal="center" vertical="center"/>
    </xf>
    <xf numFmtId="0" fontId="20" fillId="24" borderId="40" xfId="0" applyFont="1" applyFill="1" applyBorder="1" applyAlignment="1">
      <alignment horizontal="center" vertical="center"/>
    </xf>
    <xf numFmtId="1" fontId="20" fillId="24" borderId="40" xfId="0" applyNumberFormat="1" applyFont="1" applyFill="1" applyBorder="1" applyAlignment="1">
      <alignment horizontal="center" vertical="center"/>
    </xf>
    <xf numFmtId="0" fontId="20" fillId="24" borderId="41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9" fillId="0" borderId="42" xfId="0" applyFont="1" applyBorder="1" applyAlignment="1">
      <alignment horizontal="center" vertical="center" wrapText="1"/>
    </xf>
    <xf numFmtId="0" fontId="20" fillId="24" borderId="4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2" fillId="21" borderId="1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0" fontId="35" fillId="0" borderId="0" xfId="0" applyFont="1" applyFill="1" applyBorder="1" applyAlignment="1">
      <alignment/>
    </xf>
    <xf numFmtId="1" fontId="3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8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8" fillId="0" borderId="44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44" fillId="24" borderId="43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/>
    </xf>
    <xf numFmtId="0" fontId="48" fillId="0" borderId="11" xfId="0" applyFont="1" applyFill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 wrapText="1"/>
    </xf>
    <xf numFmtId="0" fontId="48" fillId="0" borderId="28" xfId="0" applyFont="1" applyBorder="1" applyAlignment="1">
      <alignment horizontal="center" vertical="center"/>
    </xf>
    <xf numFmtId="0" fontId="44" fillId="24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0" fillId="21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0" fillId="0" borderId="46" xfId="0" applyFill="1" applyBorder="1" applyAlignment="1">
      <alignment/>
    </xf>
    <xf numFmtId="0" fontId="6" fillId="0" borderId="19" xfId="0" applyFont="1" applyFill="1" applyBorder="1" applyAlignment="1">
      <alignment/>
    </xf>
    <xf numFmtId="0" fontId="0" fillId="0" borderId="18" xfId="0" applyFill="1" applyBorder="1" applyAlignment="1">
      <alignment/>
    </xf>
    <xf numFmtId="0" fontId="18" fillId="0" borderId="18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25" fillId="24" borderId="0" xfId="0" applyFont="1" applyFill="1" applyBorder="1" applyAlignment="1">
      <alignment horizontal="center" vertical="center"/>
    </xf>
    <xf numFmtId="2" fontId="10" fillId="0" borderId="47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1" fillId="0" borderId="11" xfId="0" applyFont="1" applyBorder="1" applyAlignment="1">
      <alignment horizontal="center" wrapText="1"/>
    </xf>
    <xf numFmtId="0" fontId="25" fillId="24" borderId="10" xfId="0" applyFont="1" applyFill="1" applyBorder="1" applyAlignment="1">
      <alignment horizontal="center" vertical="center"/>
    </xf>
    <xf numFmtId="0" fontId="44" fillId="24" borderId="11" xfId="0" applyFont="1" applyFill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2" fontId="10" fillId="0" borderId="48" xfId="0" applyNumberFormat="1" applyFont="1" applyBorder="1" applyAlignment="1">
      <alignment horizontal="center" vertical="center"/>
    </xf>
    <xf numFmtId="0" fontId="20" fillId="24" borderId="49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48" fillId="0" borderId="28" xfId="0" applyFont="1" applyBorder="1" applyAlignment="1">
      <alignment horizontal="left" vertical="center"/>
    </xf>
    <xf numFmtId="0" fontId="48" fillId="0" borderId="28" xfId="0" applyFont="1" applyBorder="1" applyAlignment="1">
      <alignment horizontal="left" vertical="center" wrapText="1"/>
    </xf>
    <xf numFmtId="0" fontId="50" fillId="21" borderId="28" xfId="0" applyFont="1" applyFill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2" fontId="10" fillId="0" borderId="28" xfId="0" applyNumberFormat="1" applyFont="1" applyBorder="1" applyAlignment="1">
      <alignment horizontal="center" vertical="center"/>
    </xf>
    <xf numFmtId="0" fontId="20" fillId="24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8" fillId="0" borderId="50" xfId="0" applyFont="1" applyBorder="1" applyAlignment="1">
      <alignment horizontal="left" vertical="center"/>
    </xf>
    <xf numFmtId="0" fontId="48" fillId="0" borderId="37" xfId="0" applyFont="1" applyBorder="1" applyAlignment="1">
      <alignment horizontal="left" vertical="center" wrapText="1"/>
    </xf>
    <xf numFmtId="0" fontId="10" fillId="24" borderId="37" xfId="0" applyFont="1" applyFill="1" applyBorder="1" applyAlignment="1">
      <alignment horizontal="center" vertical="center"/>
    </xf>
    <xf numFmtId="2" fontId="10" fillId="0" borderId="51" xfId="0" applyNumberFormat="1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/>
    </xf>
    <xf numFmtId="0" fontId="20" fillId="24" borderId="32" xfId="0" applyFont="1" applyFill="1" applyBorder="1" applyAlignment="1">
      <alignment horizontal="center" vertical="center"/>
    </xf>
    <xf numFmtId="1" fontId="20" fillId="24" borderId="43" xfId="0" applyNumberFormat="1" applyFont="1" applyFill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/>
    </xf>
    <xf numFmtId="0" fontId="51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/>
    </xf>
    <xf numFmtId="0" fontId="50" fillId="21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20" fillId="24" borderId="48" xfId="0" applyFont="1" applyFill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2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2"/>
  <sheetViews>
    <sheetView tabSelected="1" zoomScale="120" zoomScaleNormal="120" zoomScalePageLayoutView="0" workbookViewId="0" topLeftCell="A1">
      <selection activeCell="J43" sqref="J43"/>
    </sheetView>
  </sheetViews>
  <sheetFormatPr defaultColWidth="9.140625" defaultRowHeight="15"/>
  <cols>
    <col min="1" max="1" width="3.00390625" style="0" customWidth="1"/>
    <col min="2" max="2" width="13.140625" style="0" customWidth="1"/>
    <col min="3" max="3" width="12.7109375" style="0" customWidth="1"/>
    <col min="4" max="4" width="14.28125" style="0" customWidth="1"/>
    <col min="5" max="5" width="9.421875" style="0" customWidth="1"/>
    <col min="6" max="6" width="9.8515625" style="0" customWidth="1"/>
    <col min="7" max="7" width="10.00390625" style="0" customWidth="1"/>
    <col min="8" max="8" width="10.421875" style="0" customWidth="1"/>
    <col min="9" max="9" width="10.28125" style="0" customWidth="1"/>
    <col min="10" max="10" width="10.57421875" style="0" customWidth="1"/>
    <col min="11" max="11" width="9.7109375" style="0" customWidth="1"/>
    <col min="12" max="12" width="5.421875" style="0" customWidth="1"/>
    <col min="13" max="13" width="10.28125" style="0" customWidth="1"/>
    <col min="14" max="14" width="13.57421875" style="0" customWidth="1"/>
  </cols>
  <sheetData>
    <row r="1" spans="1:13" ht="15">
      <c r="A1" s="21" t="s">
        <v>50</v>
      </c>
      <c r="B1" s="21"/>
      <c r="C1" s="21"/>
      <c r="J1" s="21"/>
      <c r="K1" s="210"/>
      <c r="L1" s="210"/>
      <c r="M1" s="211"/>
    </row>
    <row r="2" spans="1:12" ht="15.75">
      <c r="A2" s="21" t="s">
        <v>51</v>
      </c>
      <c r="B2" s="21"/>
      <c r="C2" s="21"/>
      <c r="E2" s="1" t="s">
        <v>143</v>
      </c>
      <c r="F2" s="1"/>
      <c r="G2" s="1"/>
      <c r="H2" s="1"/>
      <c r="I2" s="1"/>
      <c r="J2" s="1"/>
      <c r="K2" s="2"/>
      <c r="L2" s="2"/>
    </row>
    <row r="3" spans="1:12" ht="15.75">
      <c r="A3" s="21" t="s">
        <v>52</v>
      </c>
      <c r="B3" s="21"/>
      <c r="C3" s="21"/>
      <c r="E3" s="1" t="s">
        <v>133</v>
      </c>
      <c r="F3" s="1"/>
      <c r="G3" s="1"/>
      <c r="H3" s="1"/>
      <c r="I3" s="1"/>
      <c r="J3" s="1"/>
      <c r="K3" s="2"/>
      <c r="L3" s="2"/>
    </row>
    <row r="4" ht="15.75" thickBot="1"/>
    <row r="5" spans="1:16" ht="72.75" thickBot="1">
      <c r="A5" s="23" t="s">
        <v>49</v>
      </c>
      <c r="B5" s="22" t="s">
        <v>0</v>
      </c>
      <c r="C5" s="18" t="s">
        <v>1</v>
      </c>
      <c r="D5" s="59" t="s">
        <v>58</v>
      </c>
      <c r="E5" s="17" t="s">
        <v>57</v>
      </c>
      <c r="F5" s="17" t="s">
        <v>28</v>
      </c>
      <c r="G5" s="17" t="s">
        <v>3</v>
      </c>
      <c r="H5" s="17" t="s">
        <v>4</v>
      </c>
      <c r="I5" s="17" t="s">
        <v>5</v>
      </c>
      <c r="J5" s="17" t="s">
        <v>6</v>
      </c>
      <c r="K5" s="17" t="s">
        <v>7</v>
      </c>
      <c r="L5" s="20" t="s">
        <v>2</v>
      </c>
      <c r="M5" s="136" t="s">
        <v>120</v>
      </c>
      <c r="N5" s="137" t="s">
        <v>148</v>
      </c>
      <c r="O5" s="3"/>
      <c r="P5" s="3"/>
    </row>
    <row r="6" spans="1:16" ht="15">
      <c r="A6" s="47">
        <v>1</v>
      </c>
      <c r="B6" s="37" t="s">
        <v>8</v>
      </c>
      <c r="C6" s="5" t="s">
        <v>9</v>
      </c>
      <c r="D6" s="5" t="s">
        <v>10</v>
      </c>
      <c r="E6" s="42">
        <v>5854</v>
      </c>
      <c r="F6" s="5">
        <v>4</v>
      </c>
      <c r="G6" s="5">
        <v>0</v>
      </c>
      <c r="H6" s="5">
        <v>0</v>
      </c>
      <c r="I6" s="5">
        <v>0</v>
      </c>
      <c r="J6" s="5">
        <v>0</v>
      </c>
      <c r="K6" s="6">
        <v>5854</v>
      </c>
      <c r="L6" s="31">
        <f>E6/2080</f>
        <v>2.814423076923077</v>
      </c>
      <c r="M6" s="132">
        <f>K6*1</f>
        <v>5854</v>
      </c>
      <c r="N6" s="138">
        <f aca="true" t="shared" si="0" ref="N6:N16">M6+347</f>
        <v>6201</v>
      </c>
      <c r="O6" s="4"/>
      <c r="P6" s="4"/>
    </row>
    <row r="7" spans="1:16" ht="31.5">
      <c r="A7" s="48">
        <v>2</v>
      </c>
      <c r="B7" s="38"/>
      <c r="C7" s="9"/>
      <c r="D7" s="9" t="s">
        <v>29</v>
      </c>
      <c r="E7" s="43">
        <v>4589</v>
      </c>
      <c r="F7" s="8">
        <v>5</v>
      </c>
      <c r="G7" s="8">
        <f aca="true" t="shared" si="1" ref="G7:G16">ROUND((E7*7.5%)+E7,0)</f>
        <v>4933</v>
      </c>
      <c r="H7" s="8">
        <f>ROUND((G7*5%)+G7,0)</f>
        <v>5180</v>
      </c>
      <c r="I7" s="8">
        <f>ROUND((H7*5%)+H7,0)</f>
        <v>5439</v>
      </c>
      <c r="J7" s="8">
        <f>ROUND((I7*2.5%)+I7,0)</f>
        <v>5575</v>
      </c>
      <c r="K7" s="10"/>
      <c r="L7" s="31"/>
      <c r="M7" s="133"/>
      <c r="N7" s="138"/>
      <c r="O7" s="4"/>
      <c r="P7" s="4"/>
    </row>
    <row r="8" spans="1:16" ht="31.5">
      <c r="A8" s="48">
        <v>3</v>
      </c>
      <c r="B8" s="38" t="s">
        <v>11</v>
      </c>
      <c r="C8" s="9" t="s">
        <v>35</v>
      </c>
      <c r="D8" s="9" t="s">
        <v>30</v>
      </c>
      <c r="E8" s="43">
        <v>4469</v>
      </c>
      <c r="F8" s="8">
        <v>5</v>
      </c>
      <c r="G8" s="8">
        <f t="shared" si="1"/>
        <v>4804</v>
      </c>
      <c r="H8" s="8">
        <f>ROUND((G8*5%)+G8,0)</f>
        <v>5044</v>
      </c>
      <c r="I8" s="8">
        <f>ROUND((H8*5%)+H8,0)</f>
        <v>5296</v>
      </c>
      <c r="J8" s="8">
        <f>ROUND((I8*2.5%)+I8,0)</f>
        <v>5428</v>
      </c>
      <c r="K8" s="10">
        <f>ROUND((J8*2.5%)+J8,0)</f>
        <v>5564</v>
      </c>
      <c r="L8" s="31">
        <f aca="true" t="shared" si="2" ref="L7:L16">E8/2080</f>
        <v>2.1485576923076923</v>
      </c>
      <c r="M8" s="133">
        <f aca="true" t="shared" si="3" ref="M7:M12">K8*1</f>
        <v>5564</v>
      </c>
      <c r="N8" s="138">
        <f t="shared" si="0"/>
        <v>5911</v>
      </c>
      <c r="O8" s="4"/>
      <c r="P8" s="4"/>
    </row>
    <row r="9" spans="1:16" ht="31.5">
      <c r="A9" s="48">
        <v>4</v>
      </c>
      <c r="B9" s="38" t="s">
        <v>12</v>
      </c>
      <c r="C9" s="9" t="s">
        <v>13</v>
      </c>
      <c r="D9" s="9" t="s">
        <v>31</v>
      </c>
      <c r="E9" s="43">
        <v>4469</v>
      </c>
      <c r="F9" s="8">
        <v>5</v>
      </c>
      <c r="G9" s="8">
        <f t="shared" si="1"/>
        <v>4804</v>
      </c>
      <c r="H9" s="8">
        <f aca="true" t="shared" si="4" ref="H9:I11">ROUND((G9*5%)+G9,0)</f>
        <v>5044</v>
      </c>
      <c r="I9" s="8">
        <f t="shared" si="4"/>
        <v>5296</v>
      </c>
      <c r="J9" s="8">
        <f aca="true" t="shared" si="5" ref="J9:K11">ROUND((I9*2.5%)+I9,0)</f>
        <v>5428</v>
      </c>
      <c r="K9" s="10">
        <f t="shared" si="5"/>
        <v>5564</v>
      </c>
      <c r="L9" s="31">
        <f t="shared" si="2"/>
        <v>2.1485576923076923</v>
      </c>
      <c r="M9" s="133">
        <f t="shared" si="3"/>
        <v>5564</v>
      </c>
      <c r="N9" s="138">
        <f t="shared" si="0"/>
        <v>5911</v>
      </c>
      <c r="O9" s="4"/>
      <c r="P9" s="4"/>
    </row>
    <row r="10" spans="1:16" ht="31.5">
      <c r="A10" s="48">
        <v>5</v>
      </c>
      <c r="B10" s="38" t="s">
        <v>14</v>
      </c>
      <c r="C10" s="9" t="s">
        <v>15</v>
      </c>
      <c r="D10" s="9" t="s">
        <v>32</v>
      </c>
      <c r="E10" s="43">
        <v>4268</v>
      </c>
      <c r="F10" s="8">
        <v>5</v>
      </c>
      <c r="G10" s="8">
        <f t="shared" si="1"/>
        <v>4588</v>
      </c>
      <c r="H10" s="8">
        <f t="shared" si="4"/>
        <v>4817</v>
      </c>
      <c r="I10" s="8">
        <f t="shared" si="4"/>
        <v>5058</v>
      </c>
      <c r="J10" s="8">
        <f t="shared" si="5"/>
        <v>5184</v>
      </c>
      <c r="K10" s="10">
        <f t="shared" si="5"/>
        <v>5314</v>
      </c>
      <c r="L10" s="31">
        <f t="shared" si="2"/>
        <v>2.0519230769230767</v>
      </c>
      <c r="M10" s="133">
        <f t="shared" si="3"/>
        <v>5314</v>
      </c>
      <c r="N10" s="138">
        <f t="shared" si="0"/>
        <v>5661</v>
      </c>
      <c r="O10" s="4"/>
      <c r="P10" s="4"/>
    </row>
    <row r="11" spans="1:16" ht="31.5">
      <c r="A11" s="48">
        <v>6</v>
      </c>
      <c r="B11" s="38" t="s">
        <v>16</v>
      </c>
      <c r="C11" s="9" t="s">
        <v>17</v>
      </c>
      <c r="D11" s="9" t="s">
        <v>33</v>
      </c>
      <c r="E11" s="43">
        <v>4268</v>
      </c>
      <c r="F11" s="8">
        <v>5</v>
      </c>
      <c r="G11" s="8">
        <f t="shared" si="1"/>
        <v>4588</v>
      </c>
      <c r="H11" s="8">
        <f t="shared" si="4"/>
        <v>4817</v>
      </c>
      <c r="I11" s="8">
        <f t="shared" si="4"/>
        <v>5058</v>
      </c>
      <c r="J11" s="8">
        <f t="shared" si="5"/>
        <v>5184</v>
      </c>
      <c r="K11" s="10">
        <f t="shared" si="5"/>
        <v>5314</v>
      </c>
      <c r="L11" s="31">
        <f t="shared" si="2"/>
        <v>2.0519230769230767</v>
      </c>
      <c r="M11" s="133">
        <f t="shared" si="3"/>
        <v>5314</v>
      </c>
      <c r="N11" s="138">
        <f t="shared" si="0"/>
        <v>5661</v>
      </c>
      <c r="O11" s="4"/>
      <c r="P11" s="4"/>
    </row>
    <row r="12" spans="1:16" ht="31.5">
      <c r="A12" s="48">
        <v>7</v>
      </c>
      <c r="B12" s="38" t="s">
        <v>18</v>
      </c>
      <c r="C12" s="9" t="s">
        <v>19</v>
      </c>
      <c r="D12" s="9" t="s">
        <v>34</v>
      </c>
      <c r="E12" s="43">
        <v>4268</v>
      </c>
      <c r="F12" s="8">
        <v>5</v>
      </c>
      <c r="G12" s="8">
        <f t="shared" si="1"/>
        <v>4588</v>
      </c>
      <c r="H12" s="8">
        <f aca="true" t="shared" si="6" ref="H12:I16">ROUND((G12*5%)+G12,0)</f>
        <v>4817</v>
      </c>
      <c r="I12" s="11">
        <f t="shared" si="6"/>
        <v>5058</v>
      </c>
      <c r="J12" s="11">
        <f aca="true" t="shared" si="7" ref="J12:K16">ROUND((I12*2.5%)+I12,0)</f>
        <v>5184</v>
      </c>
      <c r="K12" s="10">
        <f t="shared" si="7"/>
        <v>5314</v>
      </c>
      <c r="L12" s="31">
        <f t="shared" si="2"/>
        <v>2.0519230769230767</v>
      </c>
      <c r="M12" s="133">
        <f t="shared" si="3"/>
        <v>5314</v>
      </c>
      <c r="N12" s="138">
        <f t="shared" si="0"/>
        <v>5661</v>
      </c>
      <c r="O12" s="4"/>
      <c r="P12" s="4"/>
    </row>
    <row r="13" spans="1:16" ht="31.5">
      <c r="A13" s="48">
        <v>8</v>
      </c>
      <c r="B13" s="38" t="s">
        <v>24</v>
      </c>
      <c r="C13" s="9" t="s">
        <v>25</v>
      </c>
      <c r="D13" s="9" t="s">
        <v>99</v>
      </c>
      <c r="E13" s="43">
        <v>4268</v>
      </c>
      <c r="F13" s="8">
        <v>5</v>
      </c>
      <c r="G13" s="8">
        <f t="shared" si="1"/>
        <v>4588</v>
      </c>
      <c r="H13" s="8">
        <f t="shared" si="6"/>
        <v>4817</v>
      </c>
      <c r="I13" s="11">
        <f t="shared" si="6"/>
        <v>5058</v>
      </c>
      <c r="J13" s="11">
        <f t="shared" si="7"/>
        <v>5184</v>
      </c>
      <c r="K13" s="10">
        <f t="shared" si="7"/>
        <v>5314</v>
      </c>
      <c r="L13" s="31">
        <f t="shared" si="2"/>
        <v>2.0519230769230767</v>
      </c>
      <c r="M13" s="134">
        <f>K14*1</f>
        <v>5314</v>
      </c>
      <c r="N13" s="236">
        <f t="shared" si="0"/>
        <v>5661</v>
      </c>
      <c r="O13" s="4"/>
      <c r="P13" s="4"/>
    </row>
    <row r="14" spans="1:16" ht="31.5">
      <c r="A14" s="48">
        <v>9</v>
      </c>
      <c r="B14" s="38" t="s">
        <v>20</v>
      </c>
      <c r="C14" s="9" t="s">
        <v>21</v>
      </c>
      <c r="D14" s="9" t="s">
        <v>32</v>
      </c>
      <c r="E14" s="43">
        <v>4268</v>
      </c>
      <c r="F14" s="8">
        <v>5</v>
      </c>
      <c r="G14" s="8">
        <f t="shared" si="1"/>
        <v>4588</v>
      </c>
      <c r="H14" s="8">
        <f t="shared" si="6"/>
        <v>4817</v>
      </c>
      <c r="I14" s="8">
        <f t="shared" si="6"/>
        <v>5058</v>
      </c>
      <c r="J14" s="8">
        <f t="shared" si="7"/>
        <v>5184</v>
      </c>
      <c r="K14" s="10">
        <f t="shared" si="7"/>
        <v>5314</v>
      </c>
      <c r="L14" s="31">
        <f t="shared" si="2"/>
        <v>2.0519230769230767</v>
      </c>
      <c r="M14" s="133">
        <f>K14*1</f>
        <v>5314</v>
      </c>
      <c r="N14" s="138">
        <f t="shared" si="0"/>
        <v>5661</v>
      </c>
      <c r="O14" s="4"/>
      <c r="P14" s="4" t="s">
        <v>98</v>
      </c>
    </row>
    <row r="15" spans="1:16" ht="42">
      <c r="A15" s="48">
        <v>10</v>
      </c>
      <c r="B15" s="38" t="s">
        <v>22</v>
      </c>
      <c r="C15" s="9" t="s">
        <v>23</v>
      </c>
      <c r="D15" s="9" t="s">
        <v>121</v>
      </c>
      <c r="E15" s="43">
        <v>4268</v>
      </c>
      <c r="F15" s="8">
        <v>5</v>
      </c>
      <c r="G15" s="8">
        <f t="shared" si="1"/>
        <v>4588</v>
      </c>
      <c r="H15" s="8">
        <f t="shared" si="6"/>
        <v>4817</v>
      </c>
      <c r="I15" s="8">
        <f t="shared" si="6"/>
        <v>5058</v>
      </c>
      <c r="J15" s="8">
        <f t="shared" si="7"/>
        <v>5184</v>
      </c>
      <c r="K15" s="10">
        <f t="shared" si="7"/>
        <v>5314</v>
      </c>
      <c r="L15" s="31">
        <f t="shared" si="2"/>
        <v>2.0519230769230767</v>
      </c>
      <c r="M15" s="133">
        <f>K15*1</f>
        <v>5314</v>
      </c>
      <c r="N15" s="138">
        <f t="shared" si="0"/>
        <v>5661</v>
      </c>
      <c r="O15" s="4"/>
      <c r="P15" s="4"/>
    </row>
    <row r="16" spans="1:16" ht="21.75" thickBot="1">
      <c r="A16" s="48">
        <v>11</v>
      </c>
      <c r="B16" s="38" t="s">
        <v>26</v>
      </c>
      <c r="C16" s="9" t="s">
        <v>27</v>
      </c>
      <c r="D16" s="62" t="s">
        <v>100</v>
      </c>
      <c r="E16" s="63">
        <v>4139</v>
      </c>
      <c r="F16" s="64">
        <v>5</v>
      </c>
      <c r="G16" s="60">
        <f t="shared" si="1"/>
        <v>4449</v>
      </c>
      <c r="H16" s="60">
        <f t="shared" si="6"/>
        <v>4671</v>
      </c>
      <c r="I16" s="60">
        <f t="shared" si="6"/>
        <v>4905</v>
      </c>
      <c r="J16" s="60">
        <f t="shared" si="7"/>
        <v>5028</v>
      </c>
      <c r="K16" s="61">
        <f t="shared" si="7"/>
        <v>5154</v>
      </c>
      <c r="L16" s="206">
        <f t="shared" si="2"/>
        <v>1.989903846153846</v>
      </c>
      <c r="M16" s="135">
        <f>K16*1</f>
        <v>5154</v>
      </c>
      <c r="N16" s="207">
        <f t="shared" si="0"/>
        <v>5501</v>
      </c>
      <c r="O16" s="4"/>
      <c r="P16" s="4"/>
    </row>
    <row r="17" spans="4:16" ht="19.5" thickBot="1">
      <c r="D17" s="41" t="s">
        <v>56</v>
      </c>
      <c r="E17" s="65">
        <f>SUM(E6:E16)</f>
        <v>49128</v>
      </c>
      <c r="F17" s="33"/>
      <c r="G17" s="138">
        <f>SUM(G6:G16)</f>
        <v>46518</v>
      </c>
      <c r="H17" s="138">
        <f>SUM(H6:H16)</f>
        <v>48841</v>
      </c>
      <c r="I17" s="138">
        <f>SUM(I6:I16)</f>
        <v>51284</v>
      </c>
      <c r="J17" s="138">
        <f>SUM(J6:J16)</f>
        <v>52563</v>
      </c>
      <c r="K17" s="138">
        <f>SUM(K6:K16)</f>
        <v>54020</v>
      </c>
      <c r="L17" s="208"/>
      <c r="M17" s="209">
        <f>SUM(M6:M16)</f>
        <v>54020</v>
      </c>
      <c r="N17" s="209">
        <f>SUM(N6:N16)</f>
        <v>57490</v>
      </c>
      <c r="O17" s="4"/>
      <c r="P17" s="4"/>
    </row>
    <row r="18" spans="4:16" ht="18.75">
      <c r="D18" s="52"/>
      <c r="E18" s="53"/>
      <c r="F18" s="54"/>
      <c r="G18" s="55"/>
      <c r="H18" s="55"/>
      <c r="I18" s="55"/>
      <c r="J18" s="55"/>
      <c r="K18" s="55"/>
      <c r="L18" s="54"/>
      <c r="M18" s="56"/>
      <c r="N18" s="26"/>
      <c r="O18" s="4"/>
      <c r="P18" s="4"/>
    </row>
    <row r="19" spans="3:16" ht="15">
      <c r="C19" s="21"/>
      <c r="J19" s="21"/>
      <c r="K19" s="21"/>
      <c r="M19" s="56"/>
      <c r="N19" s="26"/>
      <c r="O19" s="4"/>
      <c r="P19" s="4"/>
    </row>
    <row r="20" spans="3:16" ht="15">
      <c r="C20" s="21"/>
      <c r="J20" s="21"/>
      <c r="K20" s="21"/>
      <c r="M20" s="56"/>
      <c r="N20" s="26"/>
      <c r="O20" s="4"/>
      <c r="P20" s="4"/>
    </row>
    <row r="21" spans="10:16" ht="15">
      <c r="J21" s="21"/>
      <c r="M21" s="56"/>
      <c r="N21" s="26"/>
      <c r="O21" s="4"/>
      <c r="P21" s="4"/>
    </row>
    <row r="22" spans="1:16" ht="15">
      <c r="A22" s="21" t="s">
        <v>50</v>
      </c>
      <c r="B22" s="21"/>
      <c r="C22" s="21"/>
      <c r="J22" s="21" t="s">
        <v>92</v>
      </c>
      <c r="K22" s="21"/>
      <c r="L22" s="210"/>
      <c r="N22" s="26"/>
      <c r="O22" s="4"/>
      <c r="P22" s="4"/>
    </row>
    <row r="23" spans="1:16" ht="15.75">
      <c r="A23" s="21" t="s">
        <v>51</v>
      </c>
      <c r="B23" s="21"/>
      <c r="C23" s="21"/>
      <c r="E23" s="1" t="s">
        <v>134</v>
      </c>
      <c r="F23" s="1"/>
      <c r="G23" s="1"/>
      <c r="H23" s="1"/>
      <c r="I23" s="1"/>
      <c r="J23" s="1"/>
      <c r="K23" s="2"/>
      <c r="L23" s="2"/>
      <c r="N23" s="26"/>
      <c r="O23" s="4"/>
      <c r="P23" s="4"/>
    </row>
    <row r="24" spans="1:16" ht="15.75">
      <c r="A24" s="21" t="s">
        <v>52</v>
      </c>
      <c r="B24" s="21"/>
      <c r="C24" s="21"/>
      <c r="E24" s="1" t="s">
        <v>127</v>
      </c>
      <c r="F24" s="1"/>
      <c r="G24" s="1"/>
      <c r="H24" s="1"/>
      <c r="I24" s="1"/>
      <c r="J24" s="1"/>
      <c r="K24" s="2"/>
      <c r="L24" s="2"/>
      <c r="N24" s="26"/>
      <c r="O24" s="4"/>
      <c r="P24" s="4"/>
    </row>
    <row r="25" spans="14:16" ht="15.75" thickBot="1">
      <c r="N25" s="53"/>
      <c r="O25" s="4"/>
      <c r="P25" s="4"/>
    </row>
    <row r="26" spans="1:16" ht="72.75" thickBot="1">
      <c r="A26" s="25"/>
      <c r="B26" s="22" t="s">
        <v>0</v>
      </c>
      <c r="C26" s="18" t="s">
        <v>1</v>
      </c>
      <c r="D26" s="59" t="s">
        <v>59</v>
      </c>
      <c r="E26" s="17" t="s">
        <v>57</v>
      </c>
      <c r="F26" s="17" t="s">
        <v>28</v>
      </c>
      <c r="G26" s="17" t="s">
        <v>3</v>
      </c>
      <c r="H26" s="17" t="s">
        <v>4</v>
      </c>
      <c r="I26" s="17" t="s">
        <v>5</v>
      </c>
      <c r="J26" s="17" t="s">
        <v>6</v>
      </c>
      <c r="K26" s="17" t="s">
        <v>7</v>
      </c>
      <c r="L26" s="19" t="s">
        <v>2</v>
      </c>
      <c r="M26" s="20" t="s">
        <v>120</v>
      </c>
      <c r="N26" s="66" t="s">
        <v>101</v>
      </c>
      <c r="O26" s="4"/>
      <c r="P26" s="4"/>
    </row>
    <row r="27" spans="1:16" ht="15">
      <c r="A27" s="47">
        <v>12</v>
      </c>
      <c r="B27" s="37" t="s">
        <v>36</v>
      </c>
      <c r="C27" s="24" t="s">
        <v>37</v>
      </c>
      <c r="D27" s="24" t="s">
        <v>38</v>
      </c>
      <c r="E27" s="42">
        <v>2749</v>
      </c>
      <c r="F27" s="51">
        <v>5</v>
      </c>
      <c r="G27" s="5">
        <f>ROUND((E27*7.5%)+E27,0)</f>
        <v>2955</v>
      </c>
      <c r="H27" s="5">
        <f>ROUND((G27*5%)+G27,0)</f>
        <v>3103</v>
      </c>
      <c r="I27" s="5">
        <f>ROUND((H27*5%)+H27,0)</f>
        <v>3258</v>
      </c>
      <c r="J27" s="5">
        <f>ROUND((I27*2.5%)+I27,0)</f>
        <v>3339</v>
      </c>
      <c r="K27" s="6">
        <f>ROUND((J27*2.5%)+J27,0)</f>
        <v>3422</v>
      </c>
      <c r="L27" s="7">
        <f>E27/2080</f>
        <v>1.3216346153846155</v>
      </c>
      <c r="M27" s="44">
        <f>K27*1</f>
        <v>3422</v>
      </c>
      <c r="N27" s="83">
        <f>ROUND(M27*112.5%,0)+347</f>
        <v>4197</v>
      </c>
      <c r="O27" s="4"/>
      <c r="P27" s="4"/>
    </row>
    <row r="28" spans="1:16" ht="15">
      <c r="A28" s="48">
        <v>13</v>
      </c>
      <c r="B28" s="38" t="s">
        <v>39</v>
      </c>
      <c r="C28" s="9" t="s">
        <v>40</v>
      </c>
      <c r="D28" s="9" t="s">
        <v>38</v>
      </c>
      <c r="E28" s="42">
        <v>2749</v>
      </c>
      <c r="F28" s="11">
        <v>5</v>
      </c>
      <c r="G28" s="8">
        <f>ROUND((E28*7.5%)+E28,0)</f>
        <v>2955</v>
      </c>
      <c r="H28" s="8">
        <f>ROUND((G28*5%)+G28,0)</f>
        <v>3103</v>
      </c>
      <c r="I28" s="11">
        <f>ROUND((H28*5%)+H28,0)</f>
        <v>3258</v>
      </c>
      <c r="J28" s="8">
        <f>ROUND((I28*2.5%)+I28,0)</f>
        <v>3339</v>
      </c>
      <c r="K28" s="10">
        <f>ROUND((J28*2.5%)+J28,0)</f>
        <v>3422</v>
      </c>
      <c r="L28" s="7">
        <f>E28/2080</f>
        <v>1.3216346153846155</v>
      </c>
      <c r="M28" s="45">
        <f>K28*1</f>
        <v>3422</v>
      </c>
      <c r="N28" s="83">
        <f>ROUND(M28*112.5%,0)+347</f>
        <v>4197</v>
      </c>
      <c r="O28" s="4"/>
      <c r="P28" s="4"/>
    </row>
    <row r="29" spans="1:16" ht="15">
      <c r="A29" s="48">
        <v>14</v>
      </c>
      <c r="B29" s="39" t="s">
        <v>41</v>
      </c>
      <c r="C29" s="8" t="s">
        <v>42</v>
      </c>
      <c r="D29" s="9" t="s">
        <v>38</v>
      </c>
      <c r="E29" s="42">
        <v>2749</v>
      </c>
      <c r="F29" s="8">
        <v>5</v>
      </c>
      <c r="G29" s="8">
        <f>ROUND((E29*7.5%)+E29,0)</f>
        <v>2955</v>
      </c>
      <c r="H29" s="8">
        <f aca="true" t="shared" si="8" ref="H29:I31">ROUND((G29*5%)+G29,0)</f>
        <v>3103</v>
      </c>
      <c r="I29" s="8">
        <f t="shared" si="8"/>
        <v>3258</v>
      </c>
      <c r="J29" s="8">
        <f aca="true" t="shared" si="9" ref="J29:K31">ROUND((I29*2.5%)+I29,0)</f>
        <v>3339</v>
      </c>
      <c r="K29" s="10">
        <f t="shared" si="9"/>
        <v>3422</v>
      </c>
      <c r="L29" s="7">
        <f>E29/2080</f>
        <v>1.3216346153846155</v>
      </c>
      <c r="M29" s="45">
        <f>K29*1</f>
        <v>3422</v>
      </c>
      <c r="N29" s="83">
        <f>ROUND(M29*112.5%,0)+347</f>
        <v>4197</v>
      </c>
      <c r="O29" s="4"/>
      <c r="P29" s="4"/>
    </row>
    <row r="30" spans="1:16" ht="15">
      <c r="A30" s="48">
        <v>15</v>
      </c>
      <c r="B30" s="38" t="s">
        <v>26</v>
      </c>
      <c r="C30" s="8" t="s">
        <v>43</v>
      </c>
      <c r="D30" s="9" t="s">
        <v>38</v>
      </c>
      <c r="E30" s="42">
        <v>2749</v>
      </c>
      <c r="F30" s="8">
        <v>3</v>
      </c>
      <c r="G30" s="8">
        <f>ROUND((E30*7.5%)+E30,0)</f>
        <v>2955</v>
      </c>
      <c r="H30" s="8">
        <f t="shared" si="8"/>
        <v>3103</v>
      </c>
      <c r="I30" s="10">
        <f t="shared" si="8"/>
        <v>3258</v>
      </c>
      <c r="J30" s="8">
        <f t="shared" si="9"/>
        <v>3339</v>
      </c>
      <c r="K30" s="11">
        <f t="shared" si="9"/>
        <v>3422</v>
      </c>
      <c r="L30" s="7">
        <f>E30/2080</f>
        <v>1.3216346153846155</v>
      </c>
      <c r="M30" s="45">
        <f>I30*1</f>
        <v>3258</v>
      </c>
      <c r="N30" s="83">
        <f>ROUND(M30*112.5%,0)+347</f>
        <v>4012</v>
      </c>
      <c r="O30" s="4"/>
      <c r="P30" s="4"/>
    </row>
    <row r="31" spans="1:16" ht="21.75" thickBot="1">
      <c r="A31" s="67">
        <v>16</v>
      </c>
      <c r="B31" s="68" t="s">
        <v>94</v>
      </c>
      <c r="C31" s="60" t="s">
        <v>95</v>
      </c>
      <c r="D31" s="62" t="s">
        <v>96</v>
      </c>
      <c r="E31" s="42">
        <v>3176</v>
      </c>
      <c r="F31" s="69" t="s">
        <v>97</v>
      </c>
      <c r="G31" s="64">
        <f>ROUND((E31*7.5%)+E31,0)</f>
        <v>3414</v>
      </c>
      <c r="H31" s="60">
        <f t="shared" si="8"/>
        <v>3585</v>
      </c>
      <c r="I31" s="64">
        <f t="shared" si="8"/>
        <v>3764</v>
      </c>
      <c r="J31" s="60">
        <f t="shared" si="9"/>
        <v>3858</v>
      </c>
      <c r="K31" s="61">
        <f t="shared" si="9"/>
        <v>3954</v>
      </c>
      <c r="L31" s="7">
        <f>E31/2080</f>
        <v>1.5269230769230768</v>
      </c>
      <c r="M31" s="70">
        <f>K31*1</f>
        <v>3954</v>
      </c>
      <c r="N31" s="139">
        <f>M31+347</f>
        <v>4301</v>
      </c>
      <c r="O31" s="4"/>
      <c r="P31" s="4"/>
    </row>
    <row r="32" spans="1:16" ht="15.75" thickBot="1">
      <c r="A32" s="71"/>
      <c r="B32" s="72"/>
      <c r="C32" s="73" t="s">
        <v>55</v>
      </c>
      <c r="D32" s="74"/>
      <c r="E32" s="75">
        <f>SUM(E27:E31)+E17</f>
        <v>63300</v>
      </c>
      <c r="F32" s="76"/>
      <c r="G32" s="77">
        <f>SUM(G27:G31)+G17</f>
        <v>61752</v>
      </c>
      <c r="H32" s="77">
        <f>SUM(H27:H31)+H17</f>
        <v>64838</v>
      </c>
      <c r="I32" s="77">
        <f>SUM(I27:I31)+I17</f>
        <v>68080</v>
      </c>
      <c r="J32" s="77">
        <f>SUM(J27:J31)+J17</f>
        <v>69777</v>
      </c>
      <c r="K32" s="77">
        <f>SUM(K27:K31)+K17</f>
        <v>71662</v>
      </c>
      <c r="L32" s="78"/>
      <c r="M32" s="194">
        <f>SUM(M27:M31)+M17</f>
        <v>71498</v>
      </c>
      <c r="N32" s="81">
        <f>SUM(N27:N31)+M17+M31</f>
        <v>78878</v>
      </c>
      <c r="O32" s="4"/>
      <c r="P32" s="4"/>
    </row>
    <row r="33" spans="2:16" ht="15">
      <c r="B33" s="12"/>
      <c r="C33" s="12"/>
      <c r="D33" s="13"/>
      <c r="E33" s="14"/>
      <c r="F33" s="12"/>
      <c r="G33" s="12"/>
      <c r="H33" s="12"/>
      <c r="I33" s="14"/>
      <c r="J33" s="12"/>
      <c r="K33" s="14"/>
      <c r="L33" s="15"/>
      <c r="M33" s="16"/>
      <c r="N33" s="54"/>
      <c r="O33" s="4"/>
      <c r="P33" s="4"/>
    </row>
    <row r="34" spans="2:16" ht="15.75">
      <c r="B34" s="12"/>
      <c r="C34" s="12"/>
      <c r="D34" s="1" t="s">
        <v>135</v>
      </c>
      <c r="E34" s="14"/>
      <c r="F34" s="12"/>
      <c r="G34" s="12"/>
      <c r="H34" s="12"/>
      <c r="I34" s="14"/>
      <c r="J34" s="12"/>
      <c r="K34" s="14"/>
      <c r="L34" s="15"/>
      <c r="M34" s="16"/>
      <c r="N34" s="54"/>
      <c r="O34" s="4"/>
      <c r="P34" s="4"/>
    </row>
    <row r="35" spans="2:16" ht="15.75">
      <c r="B35" s="12"/>
      <c r="C35" s="12"/>
      <c r="D35" s="13"/>
      <c r="E35" s="1" t="s">
        <v>136</v>
      </c>
      <c r="F35" s="1"/>
      <c r="G35" s="1"/>
      <c r="H35" s="1"/>
      <c r="I35" s="1"/>
      <c r="J35" s="2"/>
      <c r="K35" s="14"/>
      <c r="L35" s="15"/>
      <c r="M35" s="16"/>
      <c r="N35" s="54"/>
      <c r="O35" s="4"/>
      <c r="P35" s="4"/>
    </row>
    <row r="36" spans="2:16" ht="15.75" thickBot="1">
      <c r="B36" s="12"/>
      <c r="C36" s="12"/>
      <c r="D36" s="13"/>
      <c r="E36" s="14"/>
      <c r="F36" s="12"/>
      <c r="G36" s="12"/>
      <c r="H36" s="12"/>
      <c r="I36" s="14"/>
      <c r="J36" s="12"/>
      <c r="K36" s="14"/>
      <c r="L36" s="15"/>
      <c r="M36" s="16"/>
      <c r="N36" s="54"/>
      <c r="O36" s="4"/>
      <c r="P36" s="4"/>
    </row>
    <row r="37" spans="1:16" ht="72.75" thickBot="1">
      <c r="A37" s="25"/>
      <c r="B37" s="22" t="s">
        <v>0</v>
      </c>
      <c r="C37" s="18" t="s">
        <v>1</v>
      </c>
      <c r="D37" s="59" t="s">
        <v>58</v>
      </c>
      <c r="E37" s="17" t="s">
        <v>57</v>
      </c>
      <c r="F37" s="17" t="s">
        <v>28</v>
      </c>
      <c r="G37" s="17" t="s">
        <v>3</v>
      </c>
      <c r="H37" s="17" t="s">
        <v>4</v>
      </c>
      <c r="I37" s="17" t="s">
        <v>5</v>
      </c>
      <c r="J37" s="17" t="s">
        <v>6</v>
      </c>
      <c r="K37" s="17" t="s">
        <v>7</v>
      </c>
      <c r="L37" s="19" t="s">
        <v>2</v>
      </c>
      <c r="M37" s="20" t="s">
        <v>120</v>
      </c>
      <c r="N37" s="66" t="s">
        <v>102</v>
      </c>
      <c r="O37" s="4"/>
      <c r="P37" s="4"/>
    </row>
    <row r="38" spans="1:16" ht="21">
      <c r="A38" s="47">
        <v>1</v>
      </c>
      <c r="B38" s="79" t="s">
        <v>46</v>
      </c>
      <c r="C38" s="24" t="s">
        <v>53</v>
      </c>
      <c r="D38" s="5" t="s">
        <v>44</v>
      </c>
      <c r="E38" s="42">
        <v>2785</v>
      </c>
      <c r="F38" s="5">
        <v>5</v>
      </c>
      <c r="G38" s="5">
        <f>ROUND((E38*7.5%)+E38,0)</f>
        <v>2994</v>
      </c>
      <c r="H38" s="5">
        <f aca="true" t="shared" si="10" ref="H38:I40">ROUND((G38*5%)+G38,0)</f>
        <v>3144</v>
      </c>
      <c r="I38" s="51">
        <f t="shared" si="10"/>
        <v>3301</v>
      </c>
      <c r="J38" s="5">
        <f aca="true" t="shared" si="11" ref="J38:K40">ROUND((I38*2.5%)+I38,0)</f>
        <v>3384</v>
      </c>
      <c r="K38" s="6">
        <f t="shared" si="11"/>
        <v>3469</v>
      </c>
      <c r="L38" s="7">
        <f>E38/2080</f>
        <v>1.3389423076923077</v>
      </c>
      <c r="M38" s="44">
        <f>K38*1</f>
        <v>3469</v>
      </c>
      <c r="N38" s="83">
        <f>ROUND(M38*112.5%,0)+400</f>
        <v>4303</v>
      </c>
      <c r="O38" s="4"/>
      <c r="P38" s="4"/>
    </row>
    <row r="39" spans="1:16" ht="15">
      <c r="A39" s="47">
        <v>2</v>
      </c>
      <c r="B39" s="39" t="s">
        <v>47</v>
      </c>
      <c r="C39" s="9" t="s">
        <v>48</v>
      </c>
      <c r="D39" s="8" t="s">
        <v>44</v>
      </c>
      <c r="E39" s="42">
        <v>2785</v>
      </c>
      <c r="F39" s="8">
        <v>5</v>
      </c>
      <c r="G39" s="8">
        <f>ROUND((E39*7.5%)+E39,0)</f>
        <v>2994</v>
      </c>
      <c r="H39" s="8">
        <f t="shared" si="10"/>
        <v>3144</v>
      </c>
      <c r="I39" s="8">
        <f t="shared" si="10"/>
        <v>3301</v>
      </c>
      <c r="J39" s="8">
        <f t="shared" si="11"/>
        <v>3384</v>
      </c>
      <c r="K39" s="10">
        <f t="shared" si="11"/>
        <v>3469</v>
      </c>
      <c r="L39" s="7">
        <f>E39/2080</f>
        <v>1.3389423076923077</v>
      </c>
      <c r="M39" s="45">
        <f>K39*1</f>
        <v>3469</v>
      </c>
      <c r="N39" s="83">
        <f>ROUND(M39*112.5%,0)+400</f>
        <v>4303</v>
      </c>
      <c r="O39" s="4"/>
      <c r="P39" s="4"/>
    </row>
    <row r="40" spans="1:16" ht="15.75" thickBot="1">
      <c r="A40" s="49">
        <v>3</v>
      </c>
      <c r="B40" s="40" t="s">
        <v>26</v>
      </c>
      <c r="C40" s="27" t="s">
        <v>45</v>
      </c>
      <c r="D40" s="28" t="s">
        <v>44</v>
      </c>
      <c r="E40" s="57">
        <v>2785</v>
      </c>
      <c r="F40" s="28">
        <v>3</v>
      </c>
      <c r="G40" s="28">
        <f>ROUND((E40*7.5%)+E40,0)</f>
        <v>2994</v>
      </c>
      <c r="H40" s="28">
        <f t="shared" si="10"/>
        <v>3144</v>
      </c>
      <c r="I40" s="29">
        <f t="shared" si="10"/>
        <v>3301</v>
      </c>
      <c r="J40" s="28">
        <f t="shared" si="11"/>
        <v>3384</v>
      </c>
      <c r="K40" s="58">
        <f t="shared" si="11"/>
        <v>3469</v>
      </c>
      <c r="L40" s="30">
        <f>E40/2080</f>
        <v>1.3389423076923077</v>
      </c>
      <c r="M40" s="46">
        <f>I40*1</f>
        <v>3301</v>
      </c>
      <c r="N40" s="83">
        <f>ROUND(M40*112.5%,0)+400</f>
        <v>4114</v>
      </c>
      <c r="O40" s="4"/>
      <c r="P40" s="4"/>
    </row>
    <row r="41" spans="1:14" ht="16.5" thickBot="1">
      <c r="A41" s="80"/>
      <c r="B41" s="4"/>
      <c r="C41" s="36" t="s">
        <v>54</v>
      </c>
      <c r="D41" s="32"/>
      <c r="E41" s="34">
        <f>SUM(E38:E40)</f>
        <v>8355</v>
      </c>
      <c r="F41" s="35"/>
      <c r="G41" s="34">
        <f>SUM(G38:G40)</f>
        <v>8982</v>
      </c>
      <c r="H41" s="34">
        <f>SUM(H38:H40)</f>
        <v>9432</v>
      </c>
      <c r="I41" s="34">
        <f>SUM(I38:I40)</f>
        <v>9903</v>
      </c>
      <c r="J41" s="34">
        <f>SUM(J38:J40)</f>
        <v>10152</v>
      </c>
      <c r="K41" s="34">
        <f>SUM(K38:K40)</f>
        <v>10407</v>
      </c>
      <c r="L41" s="35"/>
      <c r="M41" s="82">
        <f>SUM(M38:M40)</f>
        <v>10239</v>
      </c>
      <c r="N41" s="82">
        <f>SUM(N38:N40)</f>
        <v>12720</v>
      </c>
    </row>
    <row r="42" spans="1:14" ht="16.5" thickBot="1">
      <c r="A42" s="50"/>
      <c r="B42" s="200"/>
      <c r="C42" s="201" t="s">
        <v>111</v>
      </c>
      <c r="D42" s="202"/>
      <c r="E42" s="203"/>
      <c r="F42" s="202"/>
      <c r="G42" s="203"/>
      <c r="H42" s="203"/>
      <c r="I42" s="203"/>
      <c r="J42" s="203"/>
      <c r="K42" s="203"/>
      <c r="L42" s="202"/>
      <c r="M42" s="204">
        <f>M32+M41+M66</f>
        <v>96297</v>
      </c>
      <c r="N42" s="204">
        <f>N32+N41+M66</f>
        <v>106158</v>
      </c>
    </row>
    <row r="44" spans="3:11" ht="15">
      <c r="C44" s="21"/>
      <c r="J44" s="21"/>
      <c r="K44" s="21"/>
    </row>
    <row r="45" spans="3:11" ht="15">
      <c r="C45" s="21"/>
      <c r="J45" s="21"/>
      <c r="K45" s="21"/>
    </row>
    <row r="46" ht="15">
      <c r="J46" s="21"/>
    </row>
    <row r="47" ht="15">
      <c r="J47" s="21"/>
    </row>
    <row r="48" ht="15">
      <c r="J48" s="21"/>
    </row>
    <row r="49" spans="10:12" ht="15">
      <c r="J49" s="21"/>
      <c r="L49" s="210"/>
    </row>
    <row r="50" spans="1:12" ht="15">
      <c r="A50" s="21" t="s">
        <v>50</v>
      </c>
      <c r="B50" s="21"/>
      <c r="C50" s="21"/>
      <c r="J50" s="21" t="s">
        <v>93</v>
      </c>
      <c r="K50" s="21"/>
      <c r="L50" s="21"/>
    </row>
    <row r="51" spans="1:12" ht="15.75">
      <c r="A51" s="21" t="s">
        <v>51</v>
      </c>
      <c r="B51" s="21"/>
      <c r="C51" s="21"/>
      <c r="E51" s="1" t="s">
        <v>144</v>
      </c>
      <c r="F51" s="1"/>
      <c r="G51" s="1"/>
      <c r="H51" s="1"/>
      <c r="I51" s="1"/>
      <c r="J51" s="1"/>
      <c r="K51" s="2"/>
      <c r="L51" s="2"/>
    </row>
    <row r="52" spans="1:12" ht="15.75">
      <c r="A52" s="21" t="s">
        <v>52</v>
      </c>
      <c r="B52" s="21"/>
      <c r="C52" s="21"/>
      <c r="E52" s="1" t="s">
        <v>137</v>
      </c>
      <c r="F52" s="1"/>
      <c r="G52" s="1"/>
      <c r="H52" s="1"/>
      <c r="I52" s="1"/>
      <c r="J52" s="1"/>
      <c r="K52" s="2"/>
      <c r="L52" s="2"/>
    </row>
    <row r="54" spans="8:12" ht="15.75" thickBot="1">
      <c r="H54" s="116"/>
      <c r="I54" s="116"/>
      <c r="J54" s="116"/>
      <c r="K54" s="117"/>
      <c r="L54" s="88"/>
    </row>
    <row r="55" spans="1:14" ht="72.75" thickBot="1">
      <c r="A55" s="23" t="s">
        <v>49</v>
      </c>
      <c r="B55" s="22" t="s">
        <v>0</v>
      </c>
      <c r="C55" s="18" t="s">
        <v>1</v>
      </c>
      <c r="D55" s="59" t="s">
        <v>58</v>
      </c>
      <c r="E55" s="17" t="s">
        <v>57</v>
      </c>
      <c r="F55" s="17" t="s">
        <v>28</v>
      </c>
      <c r="G55" s="89" t="s">
        <v>3</v>
      </c>
      <c r="H55" s="89" t="s">
        <v>4</v>
      </c>
      <c r="I55" s="89" t="s">
        <v>5</v>
      </c>
      <c r="J55" s="89" t="s">
        <v>6</v>
      </c>
      <c r="K55" s="89" t="s">
        <v>7</v>
      </c>
      <c r="L55" s="90" t="s">
        <v>2</v>
      </c>
      <c r="M55" s="140" t="s">
        <v>120</v>
      </c>
      <c r="N55" s="142" t="s">
        <v>103</v>
      </c>
    </row>
    <row r="56" spans="1:14" ht="15">
      <c r="A56" s="47">
        <v>1</v>
      </c>
      <c r="B56" s="37" t="s">
        <v>60</v>
      </c>
      <c r="C56" s="5" t="s">
        <v>17</v>
      </c>
      <c r="D56" s="5" t="s">
        <v>61</v>
      </c>
      <c r="E56" s="42">
        <v>3900</v>
      </c>
      <c r="F56" s="5">
        <v>5</v>
      </c>
      <c r="G56" s="8">
        <f>ROUND((E56*7.5%)+E56,0)</f>
        <v>4193</v>
      </c>
      <c r="H56" s="8">
        <f>ROUND((G56*5%)+G56,0)</f>
        <v>4403</v>
      </c>
      <c r="I56" s="11">
        <f>ROUND((H56*5%)+H56,0)</f>
        <v>4623</v>
      </c>
      <c r="J56" s="8">
        <f>ROUND((I56*2.5%)+I56,0)</f>
        <v>4739</v>
      </c>
      <c r="K56" s="118">
        <f>ROUND((J56*2.5%)+J56,0)</f>
        <v>4857</v>
      </c>
      <c r="L56" s="92">
        <f>E138/2500</f>
        <v>1.56</v>
      </c>
      <c r="M56" s="235">
        <f>(K56-M57)/4+M57</f>
        <v>4604.25</v>
      </c>
      <c r="N56" s="236">
        <f>M56+347</f>
        <v>4951.25</v>
      </c>
    </row>
    <row r="57" spans="1:13" ht="15">
      <c r="A57" s="119"/>
      <c r="B57" s="120"/>
      <c r="C57" s="14"/>
      <c r="D57" s="14"/>
      <c r="E57" s="16" t="s">
        <v>110</v>
      </c>
      <c r="F57" s="14"/>
      <c r="G57" s="14"/>
      <c r="H57" s="14"/>
      <c r="I57" s="14"/>
      <c r="J57" s="14"/>
      <c r="K57" s="117"/>
      <c r="L57" s="15"/>
      <c r="M57" s="205">
        <v>4520</v>
      </c>
    </row>
    <row r="58" spans="1:13" ht="15">
      <c r="A58" s="119"/>
      <c r="B58" s="120"/>
      <c r="C58" s="14"/>
      <c r="D58" s="14"/>
      <c r="E58" s="16"/>
      <c r="F58" s="14"/>
      <c r="G58" s="14"/>
      <c r="H58" s="14"/>
      <c r="I58" s="14"/>
      <c r="J58" s="14"/>
      <c r="K58" s="117"/>
      <c r="L58" s="15"/>
      <c r="M58" s="100"/>
    </row>
    <row r="59" spans="1:13" ht="15.75">
      <c r="A59" s="1" t="s">
        <v>138</v>
      </c>
      <c r="B59" s="1"/>
      <c r="C59" s="1"/>
      <c r="D59" s="1"/>
      <c r="E59" s="1"/>
      <c r="F59" s="1"/>
      <c r="G59" s="2"/>
      <c r="H59" s="2"/>
      <c r="J59" s="14"/>
      <c r="K59" s="117"/>
      <c r="L59" s="15"/>
      <c r="M59" s="100"/>
    </row>
    <row r="60" spans="1:13" ht="15.75">
      <c r="A60" s="1" t="s">
        <v>139</v>
      </c>
      <c r="B60" s="1"/>
      <c r="C60" s="1"/>
      <c r="D60" s="1"/>
      <c r="E60" s="1"/>
      <c r="F60" s="1"/>
      <c r="G60" s="2"/>
      <c r="H60" s="2"/>
      <c r="J60" s="14"/>
      <c r="K60" s="117"/>
      <c r="L60" s="15"/>
      <c r="M60" s="100"/>
    </row>
    <row r="61" spans="1:13" ht="16.5" thickBot="1">
      <c r="A61" s="1"/>
      <c r="B61" s="1"/>
      <c r="C61" s="1"/>
      <c r="D61" s="1"/>
      <c r="E61" s="1"/>
      <c r="F61" s="1"/>
      <c r="G61" s="2"/>
      <c r="H61" s="2"/>
      <c r="J61" s="14"/>
      <c r="K61" s="117"/>
      <c r="L61" s="15"/>
      <c r="M61" s="100"/>
    </row>
    <row r="62" spans="1:14" ht="57.75" thickBot="1">
      <c r="A62" s="23" t="s">
        <v>49</v>
      </c>
      <c r="B62" s="22" t="s">
        <v>0</v>
      </c>
      <c r="C62" s="18" t="s">
        <v>1</v>
      </c>
      <c r="D62" s="59" t="s">
        <v>58</v>
      </c>
      <c r="E62" s="172" t="s">
        <v>119</v>
      </c>
      <c r="F62" s="174"/>
      <c r="G62" s="173"/>
      <c r="H62" s="173"/>
      <c r="I62" s="173"/>
      <c r="J62" s="173"/>
      <c r="K62" s="173"/>
      <c r="L62" s="175" t="s">
        <v>2</v>
      </c>
      <c r="M62" s="140" t="s">
        <v>120</v>
      </c>
      <c r="N62" s="142" t="s">
        <v>103</v>
      </c>
    </row>
    <row r="63" spans="1:14" ht="15">
      <c r="A63" s="47">
        <v>1</v>
      </c>
      <c r="B63" s="178" t="s">
        <v>85</v>
      </c>
      <c r="C63" s="154" t="s">
        <v>45</v>
      </c>
      <c r="D63" s="154" t="s">
        <v>106</v>
      </c>
      <c r="E63" s="156">
        <v>2550</v>
      </c>
      <c r="F63" s="5"/>
      <c r="G63" s="5"/>
      <c r="H63" s="5"/>
      <c r="I63" s="51"/>
      <c r="J63" s="5"/>
      <c r="K63" s="176"/>
      <c r="L63" s="164">
        <v>4</v>
      </c>
      <c r="M63" s="180">
        <f>8320</f>
        <v>8320</v>
      </c>
      <c r="N63" s="138"/>
    </row>
    <row r="64" spans="1:14" ht="15">
      <c r="A64" s="98">
        <v>2</v>
      </c>
      <c r="B64" s="179" t="s">
        <v>104</v>
      </c>
      <c r="C64" s="155" t="s">
        <v>105</v>
      </c>
      <c r="D64" s="155" t="s">
        <v>107</v>
      </c>
      <c r="E64" s="156">
        <v>2550</v>
      </c>
      <c r="F64" s="8"/>
      <c r="G64" s="8"/>
      <c r="H64" s="8"/>
      <c r="I64" s="11"/>
      <c r="J64" s="8"/>
      <c r="K64" s="177"/>
      <c r="L64" s="164">
        <v>3</v>
      </c>
      <c r="M64" s="180">
        <f>6240</f>
        <v>6240</v>
      </c>
      <c r="N64" s="138"/>
    </row>
    <row r="65" spans="1:14" ht="15">
      <c r="A65" s="98">
        <v>3</v>
      </c>
      <c r="B65" s="179" t="s">
        <v>112</v>
      </c>
      <c r="C65" s="155"/>
      <c r="D65" s="155"/>
      <c r="E65" s="156">
        <v>2550</v>
      </c>
      <c r="F65" s="8"/>
      <c r="G65" s="8"/>
      <c r="H65" s="8"/>
      <c r="I65" s="11"/>
      <c r="J65" s="8"/>
      <c r="K65" s="177"/>
      <c r="L65" s="164"/>
      <c r="M65" s="214" t="s">
        <v>113</v>
      </c>
      <c r="N65" s="138"/>
    </row>
    <row r="66" spans="1:14" ht="15">
      <c r="A66" s="119"/>
      <c r="B66" s="120"/>
      <c r="C66" s="14" t="s">
        <v>108</v>
      </c>
      <c r="D66" s="14"/>
      <c r="E66" s="16"/>
      <c r="F66" s="14"/>
      <c r="G66" s="14"/>
      <c r="H66" s="14"/>
      <c r="I66" s="14"/>
      <c r="J66" s="14"/>
      <c r="K66" s="117"/>
      <c r="L66" s="15"/>
      <c r="M66" s="213">
        <f>M63+M64</f>
        <v>14560</v>
      </c>
      <c r="N66" s="55"/>
    </row>
    <row r="67" spans="1:14" ht="15">
      <c r="A67" s="119"/>
      <c r="B67" s="120"/>
      <c r="C67" s="14"/>
      <c r="D67" s="14"/>
      <c r="E67" s="16"/>
      <c r="F67" s="14"/>
      <c r="G67" s="14"/>
      <c r="H67" s="14"/>
      <c r="I67" s="14"/>
      <c r="J67" s="14"/>
      <c r="K67" s="117"/>
      <c r="L67" s="15"/>
      <c r="M67" s="100"/>
      <c r="N67" s="55"/>
    </row>
    <row r="68" spans="1:11" ht="15">
      <c r="A68" s="119"/>
      <c r="B68" s="120"/>
      <c r="C68" s="21"/>
      <c r="J68" s="21"/>
      <c r="K68" s="21"/>
    </row>
    <row r="69" spans="1:11" ht="15">
      <c r="A69" s="119"/>
      <c r="B69" s="120"/>
      <c r="C69" s="21"/>
      <c r="J69" s="21"/>
      <c r="K69" s="21"/>
    </row>
    <row r="70" spans="1:9" ht="15">
      <c r="A70" s="119"/>
      <c r="B70" s="120"/>
      <c r="I70" s="21"/>
    </row>
    <row r="71" spans="1:10" ht="15">
      <c r="A71" s="119"/>
      <c r="B71" s="120"/>
      <c r="J71" s="21"/>
    </row>
    <row r="72" spans="1:13" ht="15">
      <c r="A72" s="119"/>
      <c r="B72" s="120"/>
      <c r="C72" s="14"/>
      <c r="D72" s="14"/>
      <c r="E72" s="16"/>
      <c r="F72" s="14"/>
      <c r="G72" s="14"/>
      <c r="H72" s="14"/>
      <c r="I72" s="14"/>
      <c r="J72" s="14"/>
      <c r="K72" s="117"/>
      <c r="L72" s="15"/>
      <c r="M72" s="100"/>
    </row>
    <row r="73" spans="1:13" ht="15">
      <c r="A73" s="119"/>
      <c r="B73" s="120"/>
      <c r="C73" s="14"/>
      <c r="D73" s="14"/>
      <c r="E73" s="16"/>
      <c r="F73" s="14"/>
      <c r="G73" s="14"/>
      <c r="H73" s="14"/>
      <c r="I73" s="14"/>
      <c r="J73" s="14"/>
      <c r="K73" s="117"/>
      <c r="L73" s="15"/>
      <c r="M73" s="100"/>
    </row>
    <row r="74" spans="1:13" ht="15">
      <c r="A74" s="119"/>
      <c r="B74" s="120"/>
      <c r="C74" s="14"/>
      <c r="D74" s="14"/>
      <c r="E74" s="16"/>
      <c r="F74" s="14"/>
      <c r="G74" s="14"/>
      <c r="H74" s="14"/>
      <c r="I74" s="14"/>
      <c r="J74" s="14"/>
      <c r="K74" s="117"/>
      <c r="L74" s="15"/>
      <c r="M74" s="100"/>
    </row>
    <row r="75" spans="1:13" ht="15">
      <c r="A75" s="119"/>
      <c r="B75" s="120"/>
      <c r="C75" s="14"/>
      <c r="D75" s="14"/>
      <c r="E75" s="16"/>
      <c r="F75" s="14"/>
      <c r="G75" s="14"/>
      <c r="H75" s="14"/>
      <c r="I75" s="14"/>
      <c r="J75" s="14"/>
      <c r="K75" s="117"/>
      <c r="L75" s="15"/>
      <c r="M75" s="100"/>
    </row>
    <row r="76" spans="1:13" ht="15">
      <c r="A76" s="119"/>
      <c r="B76" s="120"/>
      <c r="C76" s="14"/>
      <c r="D76" s="14"/>
      <c r="E76" s="16"/>
      <c r="F76" s="14"/>
      <c r="G76" s="14"/>
      <c r="H76" s="14"/>
      <c r="I76" s="14"/>
      <c r="J76" s="14"/>
      <c r="K76" s="117"/>
      <c r="L76" s="15"/>
      <c r="M76" s="100"/>
    </row>
    <row r="77" spans="1:13" ht="15">
      <c r="A77" s="119"/>
      <c r="B77" s="120"/>
      <c r="C77" s="14"/>
      <c r="D77" s="14"/>
      <c r="E77" s="16"/>
      <c r="F77" s="14"/>
      <c r="G77" s="14"/>
      <c r="H77" s="14"/>
      <c r="I77" s="14"/>
      <c r="J77" s="14"/>
      <c r="K77" s="117"/>
      <c r="L77" s="15"/>
      <c r="M77" s="100"/>
    </row>
    <row r="78" spans="1:13" ht="15">
      <c r="A78" s="119"/>
      <c r="B78" s="120"/>
      <c r="C78" s="14"/>
      <c r="D78" s="14"/>
      <c r="E78" s="16"/>
      <c r="F78" s="14"/>
      <c r="G78" s="14"/>
      <c r="H78" s="14"/>
      <c r="I78" s="14"/>
      <c r="J78" s="14"/>
      <c r="K78" s="117"/>
      <c r="L78" s="15"/>
      <c r="M78" s="100"/>
    </row>
    <row r="79" spans="1:13" ht="15">
      <c r="A79" s="119"/>
      <c r="B79" s="120"/>
      <c r="C79" s="14"/>
      <c r="D79" s="14"/>
      <c r="E79" s="16"/>
      <c r="F79" s="14"/>
      <c r="G79" s="14"/>
      <c r="H79" s="14"/>
      <c r="I79" s="14"/>
      <c r="J79" s="14"/>
      <c r="K79" s="117"/>
      <c r="L79" s="15"/>
      <c r="M79" s="100"/>
    </row>
    <row r="80" spans="1:13" ht="15">
      <c r="A80" s="119" t="s">
        <v>50</v>
      </c>
      <c r="B80" s="145"/>
      <c r="C80" s="146"/>
      <c r="D80" s="146"/>
      <c r="E80" s="131"/>
      <c r="F80" s="146"/>
      <c r="G80" s="146"/>
      <c r="H80" s="146"/>
      <c r="I80" s="146"/>
      <c r="J80" s="146"/>
      <c r="K80" s="148"/>
      <c r="L80" s="210"/>
      <c r="M80" s="150"/>
    </row>
    <row r="81" spans="1:13" ht="15">
      <c r="A81" s="119" t="s">
        <v>51</v>
      </c>
      <c r="B81" s="145"/>
      <c r="C81" s="146"/>
      <c r="D81" s="146"/>
      <c r="E81" s="131"/>
      <c r="F81" s="146"/>
      <c r="G81" s="146"/>
      <c r="H81" s="146"/>
      <c r="I81" s="146"/>
      <c r="J81" s="146"/>
      <c r="K81" s="148"/>
      <c r="L81" s="149"/>
      <c r="M81" s="150"/>
    </row>
    <row r="82" spans="1:13" ht="15">
      <c r="A82" s="119" t="s">
        <v>52</v>
      </c>
      <c r="B82" s="145"/>
      <c r="C82" s="146"/>
      <c r="D82" s="146"/>
      <c r="E82" s="131"/>
      <c r="F82" s="146"/>
      <c r="G82" s="146"/>
      <c r="H82" s="146"/>
      <c r="I82" s="146"/>
      <c r="J82" s="146"/>
      <c r="K82" s="148"/>
      <c r="L82" s="149"/>
      <c r="M82" s="150"/>
    </row>
    <row r="83" spans="1:13" ht="15">
      <c r="A83" s="144"/>
      <c r="B83" s="144"/>
      <c r="C83" s="144"/>
      <c r="D83" s="143" t="s">
        <v>149</v>
      </c>
      <c r="E83" s="144"/>
      <c r="F83" s="21"/>
      <c r="G83" s="21"/>
      <c r="H83" s="116"/>
      <c r="I83" s="116"/>
      <c r="J83" s="116"/>
      <c r="K83" s="148"/>
      <c r="L83" s="153"/>
      <c r="M83" s="152"/>
    </row>
    <row r="84" spans="1:13" ht="15">
      <c r="A84" s="144"/>
      <c r="B84" s="144"/>
      <c r="C84" s="144"/>
      <c r="D84" s="21" t="s">
        <v>147</v>
      </c>
      <c r="E84" s="144"/>
      <c r="F84" s="144"/>
      <c r="G84" s="144"/>
      <c r="H84" s="144"/>
      <c r="I84" s="144"/>
      <c r="J84" s="144"/>
      <c r="K84" s="151"/>
      <c r="L84" s="151"/>
      <c r="M84" s="151"/>
    </row>
    <row r="85" spans="1:16" ht="42.75" customHeight="1">
      <c r="A85" s="181"/>
      <c r="B85" s="182" t="s">
        <v>0</v>
      </c>
      <c r="C85" s="182" t="s">
        <v>1</v>
      </c>
      <c r="D85" s="183" t="s">
        <v>65</v>
      </c>
      <c r="E85" s="183" t="s">
        <v>57</v>
      </c>
      <c r="F85" s="183" t="s">
        <v>28</v>
      </c>
      <c r="G85" s="183" t="s">
        <v>3</v>
      </c>
      <c r="H85" s="183" t="s">
        <v>4</v>
      </c>
      <c r="I85" s="183" t="s">
        <v>5</v>
      </c>
      <c r="J85" s="183" t="s">
        <v>6</v>
      </c>
      <c r="K85" s="183" t="s">
        <v>7</v>
      </c>
      <c r="L85" s="184" t="s">
        <v>2</v>
      </c>
      <c r="M85" s="184" t="s">
        <v>141</v>
      </c>
      <c r="N85" s="212" t="s">
        <v>103</v>
      </c>
      <c r="O85" s="4"/>
      <c r="P85" s="4"/>
    </row>
    <row r="86" spans="1:16" ht="15">
      <c r="A86" s="182">
        <v>1</v>
      </c>
      <c r="B86" s="185" t="s">
        <v>67</v>
      </c>
      <c r="C86" s="186" t="s">
        <v>68</v>
      </c>
      <c r="D86" s="182" t="s">
        <v>64</v>
      </c>
      <c r="E86" s="196">
        <v>2230</v>
      </c>
      <c r="F86" s="197">
        <v>5</v>
      </c>
      <c r="G86" s="5">
        <f>ROUND((E86*7.5%)+E86,0)</f>
        <v>2397</v>
      </c>
      <c r="H86" s="5">
        <f aca="true" t="shared" si="12" ref="H86:I99">ROUND((G86*5%)+G86,0)</f>
        <v>2517</v>
      </c>
      <c r="I86" s="51">
        <f t="shared" si="12"/>
        <v>2643</v>
      </c>
      <c r="J86" s="5">
        <f aca="true" t="shared" si="13" ref="J86:K99">ROUND((I86*2.5%)+I86,0)</f>
        <v>2709</v>
      </c>
      <c r="K86" s="6">
        <f t="shared" si="13"/>
        <v>2777</v>
      </c>
      <c r="L86" s="217">
        <v>1</v>
      </c>
      <c r="M86" s="218">
        <f>K86*1</f>
        <v>2777</v>
      </c>
      <c r="N86" s="195">
        <f>M86+347</f>
        <v>3124</v>
      </c>
      <c r="O86" s="4"/>
      <c r="P86" s="4"/>
    </row>
    <row r="87" spans="1:16" ht="11.25" customHeight="1">
      <c r="A87" s="182">
        <v>2</v>
      </c>
      <c r="B87" s="185" t="s">
        <v>69</v>
      </c>
      <c r="C87" s="186" t="s">
        <v>17</v>
      </c>
      <c r="D87" s="182" t="s">
        <v>64</v>
      </c>
      <c r="E87" s="196">
        <v>2230</v>
      </c>
      <c r="F87" s="197">
        <v>5</v>
      </c>
      <c r="G87" s="5">
        <f aca="true" t="shared" si="14" ref="G87:G99">ROUND((E87*7.5%)+E87,0)</f>
        <v>2397</v>
      </c>
      <c r="H87" s="5">
        <f t="shared" si="12"/>
        <v>2517</v>
      </c>
      <c r="I87" s="51">
        <f t="shared" si="12"/>
        <v>2643</v>
      </c>
      <c r="J87" s="5">
        <f t="shared" si="13"/>
        <v>2709</v>
      </c>
      <c r="K87" s="6">
        <f t="shared" si="13"/>
        <v>2777</v>
      </c>
      <c r="L87" s="217">
        <v>1</v>
      </c>
      <c r="M87" s="218">
        <f>K87*1</f>
        <v>2777</v>
      </c>
      <c r="N87" s="195">
        <f aca="true" t="shared" si="15" ref="N87:N102">M87+347</f>
        <v>3124</v>
      </c>
      <c r="O87" s="4"/>
      <c r="P87" s="4"/>
    </row>
    <row r="88" spans="1:16" ht="12" customHeight="1">
      <c r="A88" s="182">
        <v>3</v>
      </c>
      <c r="B88" s="185" t="s">
        <v>70</v>
      </c>
      <c r="C88" s="186" t="s">
        <v>71</v>
      </c>
      <c r="D88" s="182" t="s">
        <v>64</v>
      </c>
      <c r="E88" s="196">
        <v>2230</v>
      </c>
      <c r="F88" s="197">
        <v>3</v>
      </c>
      <c r="G88" s="5">
        <f t="shared" si="14"/>
        <v>2397</v>
      </c>
      <c r="H88" s="5">
        <f t="shared" si="12"/>
        <v>2517</v>
      </c>
      <c r="I88" s="6">
        <f t="shared" si="12"/>
        <v>2643</v>
      </c>
      <c r="J88" s="51">
        <f t="shared" si="13"/>
        <v>2709</v>
      </c>
      <c r="K88" s="51">
        <f t="shared" si="13"/>
        <v>2777</v>
      </c>
      <c r="L88" s="217">
        <v>1</v>
      </c>
      <c r="M88" s="141">
        <v>2643</v>
      </c>
      <c r="N88" s="195">
        <f t="shared" si="15"/>
        <v>2990</v>
      </c>
      <c r="O88" s="4"/>
      <c r="P88" s="4"/>
    </row>
    <row r="89" spans="1:16" ht="12.75" customHeight="1">
      <c r="A89" s="182">
        <v>4</v>
      </c>
      <c r="B89" s="185" t="s">
        <v>72</v>
      </c>
      <c r="C89" s="186" t="s">
        <v>17</v>
      </c>
      <c r="D89" s="182" t="s">
        <v>64</v>
      </c>
      <c r="E89" s="196">
        <v>2230</v>
      </c>
      <c r="F89" s="197">
        <v>5</v>
      </c>
      <c r="G89" s="5">
        <f t="shared" si="14"/>
        <v>2397</v>
      </c>
      <c r="H89" s="5">
        <f t="shared" si="12"/>
        <v>2517</v>
      </c>
      <c r="I89" s="51">
        <f t="shared" si="12"/>
        <v>2643</v>
      </c>
      <c r="J89" s="5">
        <f t="shared" si="13"/>
        <v>2709</v>
      </c>
      <c r="K89" s="6">
        <f t="shared" si="13"/>
        <v>2777</v>
      </c>
      <c r="L89" s="217">
        <v>1</v>
      </c>
      <c r="M89" s="218">
        <f>K89*1</f>
        <v>2777</v>
      </c>
      <c r="N89" s="195">
        <f t="shared" si="15"/>
        <v>3124</v>
      </c>
      <c r="O89" s="4"/>
      <c r="P89" s="4"/>
    </row>
    <row r="90" spans="1:16" ht="12.75" customHeight="1">
      <c r="A90" s="182">
        <v>5</v>
      </c>
      <c r="B90" s="185" t="s">
        <v>20</v>
      </c>
      <c r="C90" s="186" t="s">
        <v>73</v>
      </c>
      <c r="D90" s="182" t="s">
        <v>64</v>
      </c>
      <c r="E90" s="196">
        <v>2550</v>
      </c>
      <c r="F90" s="197">
        <v>2</v>
      </c>
      <c r="G90" s="5"/>
      <c r="H90" s="51"/>
      <c r="I90" s="51"/>
      <c r="J90" s="5"/>
      <c r="K90" s="51"/>
      <c r="L90" s="217">
        <v>1</v>
      </c>
      <c r="M90" s="141">
        <v>2550</v>
      </c>
      <c r="N90" s="195">
        <f t="shared" si="15"/>
        <v>2897</v>
      </c>
      <c r="O90" s="4"/>
      <c r="P90" s="4"/>
    </row>
    <row r="91" spans="1:16" ht="15.75" customHeight="1">
      <c r="A91" s="182">
        <v>6</v>
      </c>
      <c r="B91" s="185" t="s">
        <v>74</v>
      </c>
      <c r="C91" s="186" t="s">
        <v>75</v>
      </c>
      <c r="D91" s="182" t="s">
        <v>64</v>
      </c>
      <c r="E91" s="196">
        <v>2230</v>
      </c>
      <c r="F91" s="197">
        <v>4</v>
      </c>
      <c r="G91" s="5">
        <f t="shared" si="14"/>
        <v>2397</v>
      </c>
      <c r="H91" s="5">
        <f t="shared" si="12"/>
        <v>2517</v>
      </c>
      <c r="I91" s="51">
        <f t="shared" si="12"/>
        <v>2643</v>
      </c>
      <c r="J91" s="6">
        <f t="shared" si="13"/>
        <v>2709</v>
      </c>
      <c r="K91" s="51">
        <f t="shared" si="13"/>
        <v>2777</v>
      </c>
      <c r="L91" s="217">
        <v>1</v>
      </c>
      <c r="M91" s="141">
        <f>J91*1</f>
        <v>2709</v>
      </c>
      <c r="N91" s="195">
        <f t="shared" si="15"/>
        <v>3056</v>
      </c>
      <c r="O91" s="4"/>
      <c r="P91" s="4"/>
    </row>
    <row r="92" spans="1:16" ht="15">
      <c r="A92" s="182">
        <v>7</v>
      </c>
      <c r="B92" s="185" t="s">
        <v>82</v>
      </c>
      <c r="C92" s="186" t="s">
        <v>83</v>
      </c>
      <c r="D92" s="182" t="s">
        <v>64</v>
      </c>
      <c r="E92" s="196">
        <v>2550</v>
      </c>
      <c r="F92" s="197">
        <v>2</v>
      </c>
      <c r="G92" s="51"/>
      <c r="H92" s="51"/>
      <c r="I92" s="51"/>
      <c r="J92" s="51"/>
      <c r="K92" s="51"/>
      <c r="L92" s="217">
        <v>1</v>
      </c>
      <c r="M92" s="141">
        <v>2550</v>
      </c>
      <c r="N92" s="195">
        <f t="shared" si="15"/>
        <v>2897</v>
      </c>
      <c r="O92" s="4"/>
      <c r="P92" s="4"/>
    </row>
    <row r="93" spans="1:16" ht="13.5" customHeight="1">
      <c r="A93" s="182">
        <v>8</v>
      </c>
      <c r="B93" s="185" t="s">
        <v>76</v>
      </c>
      <c r="C93" s="186" t="s">
        <v>77</v>
      </c>
      <c r="D93" s="182" t="s">
        <v>64</v>
      </c>
      <c r="E93" s="196">
        <v>2230</v>
      </c>
      <c r="F93" s="197">
        <v>4</v>
      </c>
      <c r="G93" s="5">
        <f t="shared" si="14"/>
        <v>2397</v>
      </c>
      <c r="H93" s="5">
        <f t="shared" si="12"/>
        <v>2517</v>
      </c>
      <c r="I93" s="51">
        <f t="shared" si="12"/>
        <v>2643</v>
      </c>
      <c r="J93" s="6">
        <f t="shared" si="13"/>
        <v>2709</v>
      </c>
      <c r="K93" s="51">
        <f t="shared" si="13"/>
        <v>2777</v>
      </c>
      <c r="L93" s="217">
        <v>1</v>
      </c>
      <c r="M93" s="141">
        <f>J93*1</f>
        <v>2709</v>
      </c>
      <c r="N93" s="195">
        <f t="shared" si="15"/>
        <v>3056</v>
      </c>
      <c r="O93" s="4"/>
      <c r="P93" s="4"/>
    </row>
    <row r="94" spans="1:16" ht="15.75" customHeight="1">
      <c r="A94" s="182">
        <v>9</v>
      </c>
      <c r="B94" s="185" t="s">
        <v>78</v>
      </c>
      <c r="C94" s="186" t="s">
        <v>79</v>
      </c>
      <c r="D94" s="182" t="s">
        <v>64</v>
      </c>
      <c r="E94" s="196">
        <v>2550</v>
      </c>
      <c r="F94" s="197">
        <v>1</v>
      </c>
      <c r="G94" s="51"/>
      <c r="H94" s="51"/>
      <c r="I94" s="51"/>
      <c r="J94" s="51"/>
      <c r="K94" s="51"/>
      <c r="L94" s="217">
        <v>1</v>
      </c>
      <c r="M94" s="141">
        <v>2550</v>
      </c>
      <c r="N94" s="195">
        <f t="shared" si="15"/>
        <v>2897</v>
      </c>
      <c r="O94" s="4"/>
      <c r="P94" s="4"/>
    </row>
    <row r="95" spans="1:16" ht="15">
      <c r="A95" s="215">
        <v>10</v>
      </c>
      <c r="B95" s="188" t="s">
        <v>20</v>
      </c>
      <c r="C95" s="189" t="s">
        <v>84</v>
      </c>
      <c r="D95" s="190" t="s">
        <v>64</v>
      </c>
      <c r="E95" s="196">
        <v>2230</v>
      </c>
      <c r="F95" s="198">
        <v>3</v>
      </c>
      <c r="G95" s="5">
        <f t="shared" si="14"/>
        <v>2397</v>
      </c>
      <c r="H95" s="5">
        <f t="shared" si="12"/>
        <v>2517</v>
      </c>
      <c r="I95" s="6">
        <f t="shared" si="12"/>
        <v>2643</v>
      </c>
      <c r="J95" s="5">
        <f t="shared" si="13"/>
        <v>2709</v>
      </c>
      <c r="K95" s="51">
        <f t="shared" si="13"/>
        <v>2777</v>
      </c>
      <c r="L95" s="217">
        <v>1</v>
      </c>
      <c r="M95" s="141">
        <f>I95*1</f>
        <v>2643</v>
      </c>
      <c r="N95" s="195">
        <f t="shared" si="15"/>
        <v>2990</v>
      </c>
      <c r="O95" s="4"/>
      <c r="P95" s="4"/>
    </row>
    <row r="96" spans="1:16" ht="11.25" customHeight="1">
      <c r="A96" s="216">
        <v>11</v>
      </c>
      <c r="B96" s="185" t="s">
        <v>118</v>
      </c>
      <c r="C96" s="186" t="s">
        <v>117</v>
      </c>
      <c r="D96" s="187" t="s">
        <v>64</v>
      </c>
      <c r="E96" s="196">
        <v>2550</v>
      </c>
      <c r="F96" s="199">
        <v>2</v>
      </c>
      <c r="G96" s="5"/>
      <c r="H96" s="51"/>
      <c r="I96" s="51"/>
      <c r="J96" s="5"/>
      <c r="K96" s="51"/>
      <c r="L96" s="217">
        <v>1</v>
      </c>
      <c r="M96" s="141">
        <v>2550</v>
      </c>
      <c r="N96" s="195">
        <f t="shared" si="15"/>
        <v>2897</v>
      </c>
      <c r="O96" s="4"/>
      <c r="P96" s="4"/>
    </row>
    <row r="97" spans="1:16" ht="12.75" customHeight="1">
      <c r="A97" s="216">
        <v>12</v>
      </c>
      <c r="B97" s="191" t="s">
        <v>80</v>
      </c>
      <c r="C97" s="192" t="s">
        <v>77</v>
      </c>
      <c r="D97" s="187" t="s">
        <v>64</v>
      </c>
      <c r="E97" s="196">
        <v>2550</v>
      </c>
      <c r="F97" s="199">
        <v>1</v>
      </c>
      <c r="G97" s="51"/>
      <c r="H97" s="51"/>
      <c r="I97" s="51"/>
      <c r="J97" s="51"/>
      <c r="K97" s="51"/>
      <c r="L97" s="217">
        <v>1</v>
      </c>
      <c r="M97" s="141">
        <v>2550</v>
      </c>
      <c r="N97" s="195">
        <f t="shared" si="15"/>
        <v>2897</v>
      </c>
      <c r="O97" s="4"/>
      <c r="P97" s="4"/>
    </row>
    <row r="98" spans="1:16" ht="17.25" customHeight="1">
      <c r="A98" s="187">
        <v>13</v>
      </c>
      <c r="B98" s="191" t="s">
        <v>114</v>
      </c>
      <c r="C98" s="192" t="s">
        <v>17</v>
      </c>
      <c r="D98" s="187" t="s">
        <v>64</v>
      </c>
      <c r="E98" s="196">
        <v>2230</v>
      </c>
      <c r="F98" s="197">
        <v>4</v>
      </c>
      <c r="G98" s="5">
        <f t="shared" si="14"/>
        <v>2397</v>
      </c>
      <c r="H98" s="5">
        <f t="shared" si="12"/>
        <v>2517</v>
      </c>
      <c r="I98" s="51">
        <f t="shared" si="12"/>
        <v>2643</v>
      </c>
      <c r="J98" s="6">
        <f t="shared" si="13"/>
        <v>2709</v>
      </c>
      <c r="K98" s="51">
        <f t="shared" si="13"/>
        <v>2777</v>
      </c>
      <c r="L98" s="92">
        <v>1.01</v>
      </c>
      <c r="M98" s="141">
        <f>J98*1</f>
        <v>2709</v>
      </c>
      <c r="N98" s="195">
        <f t="shared" si="15"/>
        <v>3056</v>
      </c>
      <c r="O98" s="4"/>
      <c r="P98" s="4"/>
    </row>
    <row r="99" spans="1:16" ht="17.25" customHeight="1">
      <c r="A99" s="216">
        <v>14</v>
      </c>
      <c r="B99" s="191" t="s">
        <v>115</v>
      </c>
      <c r="C99" s="192" t="s">
        <v>81</v>
      </c>
      <c r="D99" s="187" t="s">
        <v>64</v>
      </c>
      <c r="E99" s="196">
        <v>2230</v>
      </c>
      <c r="F99" s="199">
        <v>3</v>
      </c>
      <c r="G99" s="5">
        <f t="shared" si="14"/>
        <v>2397</v>
      </c>
      <c r="H99" s="5">
        <f t="shared" si="12"/>
        <v>2517</v>
      </c>
      <c r="I99" s="6">
        <f t="shared" si="12"/>
        <v>2643</v>
      </c>
      <c r="J99" s="5">
        <f t="shared" si="13"/>
        <v>2709</v>
      </c>
      <c r="K99" s="51">
        <f t="shared" si="13"/>
        <v>2777</v>
      </c>
      <c r="L99" s="92">
        <v>1.01</v>
      </c>
      <c r="M99" s="141">
        <f>I99*1</f>
        <v>2643</v>
      </c>
      <c r="N99" s="195">
        <f t="shared" si="15"/>
        <v>2990</v>
      </c>
      <c r="O99" s="4"/>
      <c r="P99" s="4"/>
    </row>
    <row r="100" spans="1:16" ht="15">
      <c r="A100" s="219">
        <v>15</v>
      </c>
      <c r="B100" s="191" t="s">
        <v>116</v>
      </c>
      <c r="C100" s="192" t="s">
        <v>130</v>
      </c>
      <c r="D100" s="187" t="s">
        <v>64</v>
      </c>
      <c r="E100" s="196">
        <v>2550</v>
      </c>
      <c r="F100" s="197">
        <v>0</v>
      </c>
      <c r="G100" s="5"/>
      <c r="H100" s="5"/>
      <c r="I100" s="51"/>
      <c r="J100" s="5"/>
      <c r="K100" s="51"/>
      <c r="L100" s="92">
        <v>1.01</v>
      </c>
      <c r="M100" s="93">
        <v>2550</v>
      </c>
      <c r="N100" s="195">
        <f t="shared" si="15"/>
        <v>2897</v>
      </c>
      <c r="O100" s="4"/>
      <c r="P100" s="4"/>
    </row>
    <row r="101" spans="1:14" ht="15">
      <c r="A101" s="219">
        <v>16</v>
      </c>
      <c r="B101" s="191" t="s">
        <v>94</v>
      </c>
      <c r="C101" s="192" t="s">
        <v>122</v>
      </c>
      <c r="D101" s="187" t="s">
        <v>64</v>
      </c>
      <c r="E101" s="196">
        <v>2550</v>
      </c>
      <c r="F101" s="197">
        <v>0</v>
      </c>
      <c r="G101" s="8"/>
      <c r="H101" s="8"/>
      <c r="I101" s="11"/>
      <c r="J101" s="8"/>
      <c r="K101" s="11"/>
      <c r="L101" s="92">
        <v>1</v>
      </c>
      <c r="M101" s="93">
        <v>2550</v>
      </c>
      <c r="N101" s="195">
        <f t="shared" si="15"/>
        <v>2897</v>
      </c>
    </row>
    <row r="102" spans="1:14" ht="19.5">
      <c r="A102" s="219">
        <v>17</v>
      </c>
      <c r="B102" s="191" t="s">
        <v>43</v>
      </c>
      <c r="C102" s="192" t="s">
        <v>123</v>
      </c>
      <c r="D102" s="187" t="s">
        <v>64</v>
      </c>
      <c r="E102" s="196">
        <v>2550</v>
      </c>
      <c r="F102" s="199">
        <v>0</v>
      </c>
      <c r="G102" s="5"/>
      <c r="H102" s="5"/>
      <c r="I102" s="51"/>
      <c r="J102" s="5"/>
      <c r="K102" s="51"/>
      <c r="L102" s="92">
        <v>1.01</v>
      </c>
      <c r="M102" s="93">
        <v>2550</v>
      </c>
      <c r="N102" s="195">
        <f t="shared" si="15"/>
        <v>2897</v>
      </c>
    </row>
    <row r="103" spans="1:14" ht="17.25" customHeight="1">
      <c r="A103" s="219">
        <v>18</v>
      </c>
      <c r="B103" s="191" t="s">
        <v>125</v>
      </c>
      <c r="C103" s="192" t="s">
        <v>126</v>
      </c>
      <c r="D103" s="187" t="s">
        <v>64</v>
      </c>
      <c r="E103" s="196">
        <v>2230</v>
      </c>
      <c r="F103" s="199">
        <v>3</v>
      </c>
      <c r="G103" s="5">
        <f>ROUND((E103*7.5%)+E103,0)</f>
        <v>2397</v>
      </c>
      <c r="H103" s="5">
        <f>ROUND((G103*5%)+G103,0)</f>
        <v>2517</v>
      </c>
      <c r="I103" s="6">
        <f>ROUND((H103*5%)+H103,0)</f>
        <v>2643</v>
      </c>
      <c r="J103" s="5">
        <f>ROUND((I103*2.5%)+I103,0)</f>
        <v>2709</v>
      </c>
      <c r="K103" s="51">
        <f>ROUND((J103*2.5%)+J103,0)</f>
        <v>2777</v>
      </c>
      <c r="L103" s="92">
        <v>1.01</v>
      </c>
      <c r="M103" s="93">
        <v>2643</v>
      </c>
      <c r="N103" s="195">
        <v>2990</v>
      </c>
    </row>
    <row r="104" spans="1:14" ht="17.25" customHeight="1">
      <c r="A104" s="219">
        <v>19</v>
      </c>
      <c r="B104" s="191" t="s">
        <v>116</v>
      </c>
      <c r="C104" s="192" t="s">
        <v>124</v>
      </c>
      <c r="D104" s="187" t="s">
        <v>64</v>
      </c>
      <c r="E104" s="196">
        <v>2550</v>
      </c>
      <c r="F104" s="199">
        <v>0</v>
      </c>
      <c r="G104" s="5"/>
      <c r="H104" s="5"/>
      <c r="I104" s="51"/>
      <c r="J104" s="5"/>
      <c r="K104" s="51"/>
      <c r="L104" s="92">
        <v>1.01</v>
      </c>
      <c r="M104" s="93">
        <f>E104*1</f>
        <v>2550</v>
      </c>
      <c r="N104" s="195">
        <f>M104+347</f>
        <v>2897</v>
      </c>
    </row>
    <row r="105" spans="1:14" ht="17.25" customHeight="1">
      <c r="A105" s="193">
        <v>20</v>
      </c>
      <c r="B105" s="220" t="s">
        <v>128</v>
      </c>
      <c r="C105" s="221" t="s">
        <v>129</v>
      </c>
      <c r="D105" s="193" t="s">
        <v>64</v>
      </c>
      <c r="E105" s="222">
        <v>2550</v>
      </c>
      <c r="F105" s="223">
        <v>0</v>
      </c>
      <c r="G105" s="103"/>
      <c r="H105" s="103"/>
      <c r="I105" s="104"/>
      <c r="J105" s="103"/>
      <c r="K105" s="104"/>
      <c r="L105" s="224">
        <v>1.01</v>
      </c>
      <c r="M105" s="225">
        <f>E105*1</f>
        <v>2550</v>
      </c>
      <c r="N105" s="226">
        <f>M105+347</f>
        <v>2897</v>
      </c>
    </row>
    <row r="106" spans="1:14" ht="17.25" customHeight="1">
      <c r="A106" s="227">
        <v>21</v>
      </c>
      <c r="B106" s="191" t="s">
        <v>132</v>
      </c>
      <c r="C106" s="192" t="s">
        <v>131</v>
      </c>
      <c r="D106" s="187" t="s">
        <v>64</v>
      </c>
      <c r="E106" s="196">
        <v>2550</v>
      </c>
      <c r="F106" s="199">
        <v>1</v>
      </c>
      <c r="G106" s="11"/>
      <c r="H106" s="11"/>
      <c r="I106" s="11"/>
      <c r="J106" s="11"/>
      <c r="K106" s="11"/>
      <c r="L106" s="92">
        <v>1</v>
      </c>
      <c r="M106" s="141">
        <v>2550</v>
      </c>
      <c r="N106" s="195">
        <f>M106+347</f>
        <v>2897</v>
      </c>
    </row>
    <row r="107" spans="1:14" ht="15">
      <c r="A107" s="232">
        <v>22</v>
      </c>
      <c r="B107" s="228" t="s">
        <v>140</v>
      </c>
      <c r="C107" s="229" t="s">
        <v>81</v>
      </c>
      <c r="D107" s="193" t="s">
        <v>64</v>
      </c>
      <c r="E107" s="222">
        <v>2230</v>
      </c>
      <c r="F107" s="233">
        <v>5</v>
      </c>
      <c r="G107" s="103">
        <f>ROUND((E107*7.5%)+E107,0)</f>
        <v>2397</v>
      </c>
      <c r="H107" s="103">
        <f>ROUND((G107*5%)+G107,0)</f>
        <v>2517</v>
      </c>
      <c r="I107" s="104">
        <f>ROUND((H107*5%)+H107,0)</f>
        <v>2643</v>
      </c>
      <c r="J107" s="103">
        <f>ROUND((I107*2.5%)+I107,0)</f>
        <v>2709</v>
      </c>
      <c r="K107" s="230">
        <f>ROUND((J107*2.5%)+J107,0)</f>
        <v>2777</v>
      </c>
      <c r="L107" s="231">
        <v>1</v>
      </c>
      <c r="M107" s="234">
        <f>K107*1</f>
        <v>2777</v>
      </c>
      <c r="N107" s="226">
        <f>M107+347</f>
        <v>3124</v>
      </c>
    </row>
    <row r="108" spans="1:14" ht="15">
      <c r="A108" s="232">
        <v>23</v>
      </c>
      <c r="B108" s="191" t="s">
        <v>142</v>
      </c>
      <c r="C108" s="192" t="s">
        <v>42</v>
      </c>
      <c r="D108" s="187" t="s">
        <v>64</v>
      </c>
      <c r="E108" s="196">
        <v>2550</v>
      </c>
      <c r="F108" s="199">
        <v>0</v>
      </c>
      <c r="G108" s="8"/>
      <c r="H108" s="8"/>
      <c r="I108" s="11"/>
      <c r="J108" s="8"/>
      <c r="K108" s="11"/>
      <c r="L108" s="92">
        <v>1.01</v>
      </c>
      <c r="M108" s="93">
        <f>E108*1</f>
        <v>2550</v>
      </c>
      <c r="N108" s="195">
        <f>M108+347</f>
        <v>2897</v>
      </c>
    </row>
    <row r="109" spans="1:14" s="4" customFormat="1" ht="15">
      <c r="A109" s="242">
        <v>24</v>
      </c>
      <c r="B109" s="246" t="s">
        <v>145</v>
      </c>
      <c r="C109" s="246" t="s">
        <v>146</v>
      </c>
      <c r="D109" s="190" t="s">
        <v>64</v>
      </c>
      <c r="E109" s="243">
        <v>2230</v>
      </c>
      <c r="F109" s="244">
        <v>4</v>
      </c>
      <c r="G109" s="5">
        <f>ROUND((E109*7.5%)+E109,0)</f>
        <v>2397</v>
      </c>
      <c r="H109" s="5">
        <f>ROUND((G109*5%)+G109,0)</f>
        <v>2517</v>
      </c>
      <c r="I109" s="51">
        <f>ROUND((H109*5%)+H109,0)</f>
        <v>2643</v>
      </c>
      <c r="J109" s="6">
        <f>ROUND((I109*2.5%)+I109,0)</f>
        <v>2709</v>
      </c>
      <c r="K109" s="51">
        <f>ROUND((J109*2.5%)+J109,0)</f>
        <v>2777</v>
      </c>
      <c r="L109" s="7">
        <v>1.01</v>
      </c>
      <c r="M109" s="245">
        <f>J109*1</f>
        <v>2709</v>
      </c>
      <c r="N109" s="247">
        <f>M109+347</f>
        <v>3056</v>
      </c>
    </row>
    <row r="110" spans="1:14" s="4" customFormat="1" ht="15">
      <c r="A110" s="237"/>
      <c r="B110" s="238" t="s">
        <v>109</v>
      </c>
      <c r="C110" s="239"/>
      <c r="D110" s="190"/>
      <c r="E110" s="42">
        <f>SUM(E86:E109)</f>
        <v>57360</v>
      </c>
      <c r="F110" s="240"/>
      <c r="G110" s="51"/>
      <c r="H110" s="51"/>
      <c r="I110" s="51"/>
      <c r="J110" s="5"/>
      <c r="K110" s="51"/>
      <c r="L110" s="7"/>
      <c r="M110" s="241">
        <f>SUM(M86:M109)</f>
        <v>63116</v>
      </c>
      <c r="N110" s="248">
        <f>SUM(N86:N109)</f>
        <v>71444</v>
      </c>
    </row>
    <row r="111" spans="1:14" ht="15">
      <c r="A111" s="157"/>
      <c r="B111" s="21"/>
      <c r="I111" s="21"/>
      <c r="J111" s="21"/>
      <c r="K111" s="160"/>
      <c r="L111" s="162"/>
      <c r="M111" s="147"/>
      <c r="N111" s="84"/>
    </row>
    <row r="112" spans="1:14" ht="15.75">
      <c r="A112" s="157"/>
      <c r="B112" s="21"/>
      <c r="I112" s="21"/>
      <c r="J112" s="21"/>
      <c r="K112" s="160"/>
      <c r="L112" s="165"/>
      <c r="M112" s="166"/>
      <c r="N112" s="108"/>
    </row>
    <row r="113" spans="1:14" ht="15.75">
      <c r="A113" s="157"/>
      <c r="H113" s="21"/>
      <c r="K113" s="160"/>
      <c r="L113" s="167"/>
      <c r="M113" s="109"/>
      <c r="N113" s="109"/>
    </row>
    <row r="114" spans="1:13" ht="15">
      <c r="A114" s="157"/>
      <c r="B114" s="158"/>
      <c r="C114" s="159"/>
      <c r="D114" s="160"/>
      <c r="E114" s="163"/>
      <c r="F114" s="161"/>
      <c r="G114" s="160"/>
      <c r="H114" s="160"/>
      <c r="I114" s="160"/>
      <c r="J114" s="160"/>
      <c r="K114" s="160"/>
      <c r="L114" s="167"/>
      <c r="M114" s="167"/>
    </row>
    <row r="115" spans="1:14" s="4" customFormat="1" ht="15">
      <c r="A115" s="157"/>
      <c r="B115" s="158"/>
      <c r="C115" s="159"/>
      <c r="D115" s="160"/>
      <c r="E115" s="163"/>
      <c r="F115" s="161"/>
      <c r="G115" s="160"/>
      <c r="H115" s="160"/>
      <c r="I115" s="160"/>
      <c r="J115" s="160"/>
      <c r="K115" s="160"/>
      <c r="L115" s="167"/>
      <c r="M115" s="167"/>
      <c r="N115"/>
    </row>
    <row r="116" spans="1:13" ht="15">
      <c r="A116" s="157"/>
      <c r="B116" s="158"/>
      <c r="C116" s="159"/>
      <c r="D116" s="160"/>
      <c r="E116" s="163"/>
      <c r="F116" s="161"/>
      <c r="G116" s="160"/>
      <c r="H116" s="160"/>
      <c r="I116" s="160"/>
      <c r="J116" s="160"/>
      <c r="K116" s="160"/>
      <c r="L116" s="167"/>
      <c r="M116" s="167"/>
    </row>
    <row r="117" spans="1:13" ht="15">
      <c r="A117" s="168"/>
      <c r="B117" s="168"/>
      <c r="C117" s="165"/>
      <c r="D117" s="165"/>
      <c r="E117" s="169"/>
      <c r="F117" s="165"/>
      <c r="G117" s="169"/>
      <c r="H117" s="169"/>
      <c r="I117" s="169"/>
      <c r="J117" s="169"/>
      <c r="K117" s="169"/>
      <c r="L117" s="167"/>
      <c r="M117" s="167"/>
    </row>
    <row r="118" spans="1:14" ht="15.75">
      <c r="A118" s="4"/>
      <c r="B118" s="4"/>
      <c r="C118" s="170"/>
      <c r="D118" s="4"/>
      <c r="E118" s="171"/>
      <c r="F118" s="4"/>
      <c r="G118" s="171"/>
      <c r="H118" s="171"/>
      <c r="I118" s="171"/>
      <c r="J118" s="171"/>
      <c r="K118" s="171"/>
      <c r="L118" s="4"/>
      <c r="M118" s="4"/>
      <c r="N118" s="4"/>
    </row>
    <row r="119" ht="15.75" thickBot="1"/>
    <row r="120" spans="2:10" ht="19.5" thickBot="1">
      <c r="B120" s="112" t="s">
        <v>66</v>
      </c>
      <c r="C120" s="112">
        <v>2019</v>
      </c>
      <c r="D120" s="113">
        <v>2059</v>
      </c>
      <c r="F120" s="123" t="s">
        <v>89</v>
      </c>
      <c r="G120" s="124"/>
      <c r="H120" s="126"/>
      <c r="I120" s="124"/>
      <c r="J120" s="125">
        <f>2535-1900</f>
        <v>635</v>
      </c>
    </row>
    <row r="121" spans="2:10" ht="19.5" thickBot="1">
      <c r="B121" s="111"/>
      <c r="C121" s="111">
        <v>2020</v>
      </c>
      <c r="D121" s="128">
        <f>D120+J121</f>
        <v>2217.75</v>
      </c>
      <c r="F121" s="123" t="s">
        <v>90</v>
      </c>
      <c r="G121" s="124"/>
      <c r="H121" s="124"/>
      <c r="I121" s="124"/>
      <c r="J121" s="127">
        <f>J120/4</f>
        <v>158.75</v>
      </c>
    </row>
    <row r="122" spans="2:4" ht="15">
      <c r="B122" s="110"/>
      <c r="C122" s="110">
        <v>2021</v>
      </c>
      <c r="D122" s="129">
        <f>D121+J121</f>
        <v>2376.5</v>
      </c>
    </row>
    <row r="123" spans="2:4" ht="15">
      <c r="B123" s="110"/>
      <c r="C123" s="110">
        <v>2022</v>
      </c>
      <c r="D123" s="130">
        <f>D122+J121</f>
        <v>2535.25</v>
      </c>
    </row>
    <row r="126" spans="8:13" ht="15">
      <c r="H126" s="122"/>
      <c r="L126" s="92">
        <f>E131/1900</f>
        <v>1.4794736842105263</v>
      </c>
      <c r="M126" s="93">
        <f>K131*1</f>
        <v>3500</v>
      </c>
    </row>
    <row r="127" spans="3:11" ht="18.75">
      <c r="C127" s="121"/>
      <c r="D127" s="14"/>
      <c r="E127" s="16"/>
      <c r="F127" s="14"/>
      <c r="G127" s="14"/>
      <c r="H127" s="14"/>
      <c r="I127" s="14"/>
      <c r="J127" s="121"/>
      <c r="K127" s="117"/>
    </row>
    <row r="131" spans="2:11" ht="15.75" thickBot="1">
      <c r="B131" s="38"/>
      <c r="C131" s="9"/>
      <c r="D131" s="114" t="s">
        <v>91</v>
      </c>
      <c r="E131" s="43">
        <v>2811</v>
      </c>
      <c r="F131" s="115">
        <v>0</v>
      </c>
      <c r="G131" s="8">
        <f>ROUND((E131*7.5%)+E131,0)</f>
        <v>3022</v>
      </c>
      <c r="H131" s="8">
        <f>ROUND((G131*5%)+G131,0)</f>
        <v>3173</v>
      </c>
      <c r="I131" s="11">
        <f>ROUND((H131*5%)+H131,0)</f>
        <v>3332</v>
      </c>
      <c r="J131" s="8">
        <f>ROUND((I131*2.5%)+I131,0)</f>
        <v>3415</v>
      </c>
      <c r="K131" s="10">
        <f>ROUND((J131*2.5%)+J131,0)</f>
        <v>3500</v>
      </c>
    </row>
    <row r="132" spans="12:13" ht="71.25">
      <c r="L132" s="90" t="s">
        <v>2</v>
      </c>
      <c r="M132" s="91" t="s">
        <v>86</v>
      </c>
    </row>
    <row r="133" spans="12:13" ht="15">
      <c r="L133" s="92">
        <f>E138/2500</f>
        <v>1.56</v>
      </c>
      <c r="M133" s="93">
        <f>K139+K142</f>
        <v>3254</v>
      </c>
    </row>
    <row r="134" spans="12:13" ht="15">
      <c r="L134" s="95"/>
      <c r="M134" s="100"/>
    </row>
    <row r="135" ht="15">
      <c r="L135" s="88"/>
    </row>
    <row r="136" ht="15.75" thickBot="1">
      <c r="L136" s="88"/>
    </row>
    <row r="137" spans="1:12" ht="72.75" thickBot="1">
      <c r="A137" s="23" t="s">
        <v>49</v>
      </c>
      <c r="B137" s="22" t="s">
        <v>0</v>
      </c>
      <c r="C137" s="18" t="s">
        <v>1</v>
      </c>
      <c r="D137" s="59" t="s">
        <v>58</v>
      </c>
      <c r="E137" s="17" t="s">
        <v>57</v>
      </c>
      <c r="F137" s="17" t="s">
        <v>28</v>
      </c>
      <c r="G137" s="17" t="s">
        <v>3</v>
      </c>
      <c r="H137" s="17" t="s">
        <v>4</v>
      </c>
      <c r="I137" s="17" t="s">
        <v>5</v>
      </c>
      <c r="J137" s="17" t="s">
        <v>6</v>
      </c>
      <c r="K137" s="89" t="s">
        <v>7</v>
      </c>
      <c r="L137" s="88"/>
    </row>
    <row r="138" spans="1:11" ht="15.75" thickBot="1">
      <c r="A138" s="47">
        <v>1</v>
      </c>
      <c r="B138" s="37" t="s">
        <v>60</v>
      </c>
      <c r="C138" s="5" t="s">
        <v>17</v>
      </c>
      <c r="D138" s="5" t="s">
        <v>61</v>
      </c>
      <c r="E138" s="42">
        <v>3900</v>
      </c>
      <c r="F138" s="5">
        <v>5</v>
      </c>
      <c r="G138" s="103">
        <f>ROUND((E138*7.5%)+E138,0)</f>
        <v>4193</v>
      </c>
      <c r="H138" s="103">
        <f>ROUND((G138*5%)+G138,0)</f>
        <v>4403</v>
      </c>
      <c r="I138" s="104">
        <f>ROUND((H138*5%)+H138,0)</f>
        <v>4623</v>
      </c>
      <c r="J138" s="103">
        <f>ROUND((I138*2.5%)+I138,0)</f>
        <v>4739</v>
      </c>
      <c r="K138" s="105">
        <f>ROUND((J138*2.5%)+J138,0)</f>
        <v>4857</v>
      </c>
    </row>
    <row r="139" spans="1:11" ht="21" thickBot="1">
      <c r="A139" s="98"/>
      <c r="B139" s="102"/>
      <c r="C139" s="11"/>
      <c r="D139" s="11"/>
      <c r="E139" s="99"/>
      <c r="F139" s="8" t="s">
        <v>62</v>
      </c>
      <c r="G139" s="101"/>
      <c r="H139" s="101"/>
      <c r="I139" s="106"/>
      <c r="J139" s="106"/>
      <c r="K139" s="107">
        <f>ROUND(2431*25%,0)+2431</f>
        <v>3039</v>
      </c>
    </row>
    <row r="140" spans="6:11" ht="15">
      <c r="F140" s="4"/>
      <c r="G140" s="4"/>
      <c r="H140" s="85" t="s">
        <v>88</v>
      </c>
      <c r="I140" s="96"/>
      <c r="J140" s="96"/>
      <c r="K140" s="97">
        <v>3039</v>
      </c>
    </row>
    <row r="141" spans="8:11" ht="15">
      <c r="H141" s="86"/>
      <c r="I141" s="85" t="s">
        <v>63</v>
      </c>
      <c r="J141" s="85"/>
      <c r="K141" s="87">
        <f>E138-K140</f>
        <v>861</v>
      </c>
    </row>
    <row r="142" spans="8:11" ht="15">
      <c r="H142" s="85" t="s">
        <v>87</v>
      </c>
      <c r="I142" s="85"/>
      <c r="J142" s="85"/>
      <c r="K142" s="94">
        <f>ROUND((K141/4),0)</f>
        <v>215</v>
      </c>
    </row>
  </sheetData>
  <sheetProtection/>
  <printOptions/>
  <pageMargins left="0.7" right="0.7" top="0.75" bottom="0.75" header="0.3" footer="0.3"/>
  <pageSetup horizontalDpi="600" verticalDpi="600" orientation="landscape" paperSize="9" scale="90" r:id="rId1"/>
  <ignoredErrors>
    <ignoredError sqref="M30 M98" formula="1"/>
    <ignoredError sqref="F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Unitate Scolara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SCOALA GORNET</dc:creator>
  <cp:keywords/>
  <dc:description/>
  <cp:lastModifiedBy>SECRETAR</cp:lastModifiedBy>
  <cp:lastPrinted>2022-11-23T12:48:33Z</cp:lastPrinted>
  <dcterms:created xsi:type="dcterms:W3CDTF">2017-07-17T14:08:59Z</dcterms:created>
  <dcterms:modified xsi:type="dcterms:W3CDTF">2022-11-23T12:48:43Z</dcterms:modified>
  <cp:category/>
  <cp:version/>
  <cp:contentType/>
  <cp:contentStatus/>
</cp:coreProperties>
</file>